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940"/>
  </bookViews>
  <sheets>
    <sheet name="01至14岗位  （资格复审名单）" sheetId="18" r:id="rId1"/>
  </sheets>
  <definedNames>
    <definedName name="_xlnm._FilterDatabase" localSheetId="0" hidden="1">'01至14岗位  （资格复审名单）'!$A$2:$F$2</definedName>
  </definedNames>
  <calcPr calcId="144525"/>
</workbook>
</file>

<file path=xl/sharedStrings.xml><?xml version="1.0" encoding="utf-8"?>
<sst xmlns="http://schemas.openxmlformats.org/spreadsheetml/2006/main" count="386" uniqueCount="9">
  <si>
    <t>湄潭县公安局2023年下半年公开招聘合同制警务辅助人员进入资格复审人员名单</t>
  </si>
  <si>
    <t>序号</t>
  </si>
  <si>
    <t>岗位代码</t>
  </si>
  <si>
    <t>岗位名称</t>
  </si>
  <si>
    <t>准考证号</t>
  </si>
  <si>
    <t>性别</t>
  </si>
  <si>
    <t>备注</t>
  </si>
  <si>
    <t>一般警务辅助人员</t>
  </si>
  <si>
    <t>留置看护警务辅助人员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</si>
</sst>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16"/>
      <name val="方正小标宋简体"/>
      <charset val="134"/>
    </font>
    <font>
      <b/>
      <sz val="16"/>
      <name val="方正小标宋简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9" fillId="7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10" borderId="4" applyNumberFormat="0" applyFont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9" fillId="24" borderId="8" applyNumberFormat="0" applyAlignment="0" applyProtection="0">
      <alignment vertical="center"/>
    </xf>
    <xf numFmtId="0" fontId="20" fillId="24" borderId="2" applyNumberFormat="0" applyAlignment="0" applyProtection="0">
      <alignment vertical="center"/>
    </xf>
    <xf numFmtId="0" fontId="17" fillId="16" borderId="6" applyNumberFormat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1" fillId="0" borderId="0" xfId="0" applyFont="1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81"/>
  <sheetViews>
    <sheetView tabSelected="1" workbookViewId="0">
      <selection activeCell="J18" sqref="J18"/>
    </sheetView>
  </sheetViews>
  <sheetFormatPr defaultColWidth="9.55833333333333" defaultRowHeight="13.5" outlineLevelCol="5"/>
  <cols>
    <col min="1" max="1" width="10" style="4" customWidth="1"/>
    <col min="2" max="2" width="11.25" style="5" customWidth="1"/>
    <col min="3" max="3" width="20.875" style="5" customWidth="1"/>
    <col min="4" max="4" width="15.75" style="6" customWidth="1"/>
    <col min="5" max="5" width="11.75" style="6" customWidth="1"/>
    <col min="6" max="6" width="10.75" style="5" customWidth="1"/>
    <col min="7" max="7" width="14.75" style="5" customWidth="1"/>
    <col min="8" max="16384" width="9.55833333333333" style="5"/>
  </cols>
  <sheetData>
    <row r="1" s="1" customFormat="1" ht="42" customHeight="1" spans="1:6">
      <c r="A1" s="7" t="s">
        <v>0</v>
      </c>
      <c r="B1" s="8"/>
      <c r="C1" s="8"/>
      <c r="D1" s="8"/>
      <c r="E1" s="8"/>
      <c r="F1" s="8"/>
    </row>
    <row r="2" s="2" customFormat="1" ht="17" customHeight="1" spans="1:6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</row>
    <row r="3" s="2" customFormat="1" spans="1:6">
      <c r="A3" s="10">
        <v>1</v>
      </c>
      <c r="B3" s="11" t="str">
        <f t="shared" ref="B3:B26" si="0">"01"</f>
        <v>01</v>
      </c>
      <c r="C3" s="11" t="s">
        <v>7</v>
      </c>
      <c r="D3" s="11" t="str">
        <f>"23010311"</f>
        <v>23010311</v>
      </c>
      <c r="E3" s="11" t="str">
        <f t="shared" ref="E3:E12" si="1">"女"</f>
        <v>女</v>
      </c>
      <c r="F3" s="12"/>
    </row>
    <row r="4" s="2" customFormat="1" spans="1:6">
      <c r="A4" s="10">
        <v>2</v>
      </c>
      <c r="B4" s="11" t="str">
        <f t="shared" si="0"/>
        <v>01</v>
      </c>
      <c r="C4" s="11" t="s">
        <v>7</v>
      </c>
      <c r="D4" s="11" t="str">
        <f>"23010227"</f>
        <v>23010227</v>
      </c>
      <c r="E4" s="11" t="str">
        <f t="shared" si="1"/>
        <v>女</v>
      </c>
      <c r="F4" s="12"/>
    </row>
    <row r="5" s="2" customFormat="1" spans="1:6">
      <c r="A5" s="10">
        <v>3</v>
      </c>
      <c r="B5" s="11" t="str">
        <f t="shared" si="0"/>
        <v>01</v>
      </c>
      <c r="C5" s="11" t="s">
        <v>7</v>
      </c>
      <c r="D5" s="11" t="str">
        <f>"23010123"</f>
        <v>23010123</v>
      </c>
      <c r="E5" s="11" t="str">
        <f t="shared" si="1"/>
        <v>女</v>
      </c>
      <c r="F5" s="12"/>
    </row>
    <row r="6" s="2" customFormat="1" spans="1:6">
      <c r="A6" s="10">
        <v>4</v>
      </c>
      <c r="B6" s="11" t="str">
        <f t="shared" si="0"/>
        <v>01</v>
      </c>
      <c r="C6" s="11" t="s">
        <v>7</v>
      </c>
      <c r="D6" s="11" t="str">
        <f>"23010131"</f>
        <v>23010131</v>
      </c>
      <c r="E6" s="11" t="str">
        <f t="shared" si="1"/>
        <v>女</v>
      </c>
      <c r="F6" s="12"/>
    </row>
    <row r="7" s="2" customFormat="1" spans="1:6">
      <c r="A7" s="10">
        <v>5</v>
      </c>
      <c r="B7" s="11" t="str">
        <f t="shared" si="0"/>
        <v>01</v>
      </c>
      <c r="C7" s="11" t="s">
        <v>7</v>
      </c>
      <c r="D7" s="11" t="str">
        <f>"23010120"</f>
        <v>23010120</v>
      </c>
      <c r="E7" s="11" t="str">
        <f t="shared" si="1"/>
        <v>女</v>
      </c>
      <c r="F7" s="12"/>
    </row>
    <row r="8" s="2" customFormat="1" spans="1:6">
      <c r="A8" s="10">
        <v>6</v>
      </c>
      <c r="B8" s="11" t="str">
        <f t="shared" si="0"/>
        <v>01</v>
      </c>
      <c r="C8" s="11" t="s">
        <v>7</v>
      </c>
      <c r="D8" s="11" t="str">
        <f>"23010115"</f>
        <v>23010115</v>
      </c>
      <c r="E8" s="11" t="str">
        <f t="shared" si="1"/>
        <v>女</v>
      </c>
      <c r="F8" s="12"/>
    </row>
    <row r="9" s="2" customFormat="1" spans="1:6">
      <c r="A9" s="10">
        <v>7</v>
      </c>
      <c r="B9" s="11" t="str">
        <f t="shared" si="0"/>
        <v>01</v>
      </c>
      <c r="C9" s="11" t="s">
        <v>7</v>
      </c>
      <c r="D9" s="11" t="str">
        <f>"23010228"</f>
        <v>23010228</v>
      </c>
      <c r="E9" s="11" t="str">
        <f t="shared" si="1"/>
        <v>女</v>
      </c>
      <c r="F9" s="12"/>
    </row>
    <row r="10" s="2" customFormat="1" spans="1:6">
      <c r="A10" s="10">
        <v>8</v>
      </c>
      <c r="B10" s="11" t="str">
        <f t="shared" si="0"/>
        <v>01</v>
      </c>
      <c r="C10" s="11" t="s">
        <v>7</v>
      </c>
      <c r="D10" s="11" t="str">
        <f>"23010121"</f>
        <v>23010121</v>
      </c>
      <c r="E10" s="11" t="str">
        <f t="shared" si="1"/>
        <v>女</v>
      </c>
      <c r="F10" s="12"/>
    </row>
    <row r="11" s="2" customFormat="1" spans="1:6">
      <c r="A11" s="10">
        <v>9</v>
      </c>
      <c r="B11" s="11" t="str">
        <f t="shared" si="0"/>
        <v>01</v>
      </c>
      <c r="C11" s="11" t="s">
        <v>7</v>
      </c>
      <c r="D11" s="11" t="str">
        <f>"23010106"</f>
        <v>23010106</v>
      </c>
      <c r="E11" s="11" t="str">
        <f t="shared" si="1"/>
        <v>女</v>
      </c>
      <c r="F11" s="12"/>
    </row>
    <row r="12" s="2" customFormat="1" spans="1:6">
      <c r="A12" s="10">
        <v>10</v>
      </c>
      <c r="B12" s="11" t="str">
        <f t="shared" si="0"/>
        <v>01</v>
      </c>
      <c r="C12" s="11" t="s">
        <v>7</v>
      </c>
      <c r="D12" s="11" t="str">
        <f>"23010208"</f>
        <v>23010208</v>
      </c>
      <c r="E12" s="11" t="str">
        <f t="shared" si="1"/>
        <v>女</v>
      </c>
      <c r="F12" s="12"/>
    </row>
    <row r="13" s="2" customFormat="1" spans="1:6">
      <c r="A13" s="10">
        <v>11</v>
      </c>
      <c r="B13" s="11" t="str">
        <f t="shared" si="0"/>
        <v>01</v>
      </c>
      <c r="C13" s="11" t="s">
        <v>7</v>
      </c>
      <c r="D13" s="11" t="str">
        <f>"23010218"</f>
        <v>23010218</v>
      </c>
      <c r="E13" s="11" t="str">
        <f t="shared" ref="E13:E18" si="2">"男"</f>
        <v>男</v>
      </c>
      <c r="F13" s="12"/>
    </row>
    <row r="14" s="2" customFormat="1" spans="1:6">
      <c r="A14" s="10">
        <v>12</v>
      </c>
      <c r="B14" s="11" t="str">
        <f t="shared" si="0"/>
        <v>01</v>
      </c>
      <c r="C14" s="11" t="s">
        <v>7</v>
      </c>
      <c r="D14" s="11" t="str">
        <f>"23010329"</f>
        <v>23010329</v>
      </c>
      <c r="E14" s="11" t="str">
        <f t="shared" ref="E14:E17" si="3">"女"</f>
        <v>女</v>
      </c>
      <c r="F14" s="12"/>
    </row>
    <row r="15" s="2" customFormat="1" spans="1:6">
      <c r="A15" s="10">
        <v>13</v>
      </c>
      <c r="B15" s="11" t="str">
        <f t="shared" si="0"/>
        <v>01</v>
      </c>
      <c r="C15" s="11" t="s">
        <v>7</v>
      </c>
      <c r="D15" s="11" t="str">
        <f>"23010127"</f>
        <v>23010127</v>
      </c>
      <c r="E15" s="11" t="str">
        <f t="shared" si="2"/>
        <v>男</v>
      </c>
      <c r="F15" s="12"/>
    </row>
    <row r="16" s="2" customFormat="1" spans="1:6">
      <c r="A16" s="10">
        <v>14</v>
      </c>
      <c r="B16" s="11" t="str">
        <f t="shared" si="0"/>
        <v>01</v>
      </c>
      <c r="C16" s="11" t="s">
        <v>7</v>
      </c>
      <c r="D16" s="11" t="str">
        <f>"23010133"</f>
        <v>23010133</v>
      </c>
      <c r="E16" s="11" t="str">
        <f t="shared" si="3"/>
        <v>女</v>
      </c>
      <c r="F16" s="12"/>
    </row>
    <row r="17" s="2" customFormat="1" spans="1:6">
      <c r="A17" s="10">
        <v>15</v>
      </c>
      <c r="B17" s="11" t="str">
        <f t="shared" si="0"/>
        <v>01</v>
      </c>
      <c r="C17" s="11" t="s">
        <v>7</v>
      </c>
      <c r="D17" s="11" t="str">
        <f>"23010302"</f>
        <v>23010302</v>
      </c>
      <c r="E17" s="11" t="str">
        <f t="shared" si="3"/>
        <v>女</v>
      </c>
      <c r="F17" s="12"/>
    </row>
    <row r="18" s="2" customFormat="1" spans="1:6">
      <c r="A18" s="10">
        <v>16</v>
      </c>
      <c r="B18" s="11" t="str">
        <f t="shared" si="0"/>
        <v>01</v>
      </c>
      <c r="C18" s="11" t="s">
        <v>7</v>
      </c>
      <c r="D18" s="11" t="str">
        <f>"23010211"</f>
        <v>23010211</v>
      </c>
      <c r="E18" s="11" t="str">
        <f t="shared" si="2"/>
        <v>男</v>
      </c>
      <c r="F18" s="12"/>
    </row>
    <row r="19" s="2" customFormat="1" spans="1:6">
      <c r="A19" s="10">
        <v>17</v>
      </c>
      <c r="B19" s="11" t="str">
        <f t="shared" si="0"/>
        <v>01</v>
      </c>
      <c r="C19" s="11" t="s">
        <v>7</v>
      </c>
      <c r="D19" s="11" t="str">
        <f>"23010213"</f>
        <v>23010213</v>
      </c>
      <c r="E19" s="11" t="str">
        <f t="shared" ref="E19:E21" si="4">"女"</f>
        <v>女</v>
      </c>
      <c r="F19" s="12"/>
    </row>
    <row r="20" s="2" customFormat="1" spans="1:6">
      <c r="A20" s="10">
        <v>18</v>
      </c>
      <c r="B20" s="11" t="str">
        <f t="shared" si="0"/>
        <v>01</v>
      </c>
      <c r="C20" s="11" t="s">
        <v>7</v>
      </c>
      <c r="D20" s="11" t="str">
        <f>"23010408"</f>
        <v>23010408</v>
      </c>
      <c r="E20" s="11" t="str">
        <f t="shared" si="4"/>
        <v>女</v>
      </c>
      <c r="F20" s="12"/>
    </row>
    <row r="21" s="2" customFormat="1" spans="1:6">
      <c r="A21" s="10">
        <v>19</v>
      </c>
      <c r="B21" s="11" t="str">
        <f t="shared" si="0"/>
        <v>01</v>
      </c>
      <c r="C21" s="11" t="s">
        <v>7</v>
      </c>
      <c r="D21" s="11" t="str">
        <f>"23010230"</f>
        <v>23010230</v>
      </c>
      <c r="E21" s="11" t="str">
        <f t="shared" si="4"/>
        <v>女</v>
      </c>
      <c r="F21" s="12"/>
    </row>
    <row r="22" s="2" customFormat="1" spans="1:6">
      <c r="A22" s="10">
        <v>20</v>
      </c>
      <c r="B22" s="11" t="str">
        <f t="shared" si="0"/>
        <v>01</v>
      </c>
      <c r="C22" s="11" t="s">
        <v>7</v>
      </c>
      <c r="D22" s="11" t="str">
        <f>"23010225"</f>
        <v>23010225</v>
      </c>
      <c r="E22" s="11" t="str">
        <f>"男"</f>
        <v>男</v>
      </c>
      <c r="F22" s="12"/>
    </row>
    <row r="23" s="2" customFormat="1" spans="1:6">
      <c r="A23" s="10">
        <v>21</v>
      </c>
      <c r="B23" s="11" t="str">
        <f t="shared" si="0"/>
        <v>01</v>
      </c>
      <c r="C23" s="11" t="s">
        <v>7</v>
      </c>
      <c r="D23" s="11" t="str">
        <f>"23010313"</f>
        <v>23010313</v>
      </c>
      <c r="E23" s="11" t="str">
        <f t="shared" ref="E23:E28" si="5">"女"</f>
        <v>女</v>
      </c>
      <c r="F23" s="12"/>
    </row>
    <row r="24" s="2" customFormat="1" spans="1:6">
      <c r="A24" s="10">
        <v>22</v>
      </c>
      <c r="B24" s="11" t="str">
        <f t="shared" si="0"/>
        <v>01</v>
      </c>
      <c r="C24" s="11" t="s">
        <v>7</v>
      </c>
      <c r="D24" s="11" t="str">
        <f>"23010130"</f>
        <v>23010130</v>
      </c>
      <c r="E24" s="11" t="str">
        <f t="shared" si="5"/>
        <v>女</v>
      </c>
      <c r="F24" s="12"/>
    </row>
    <row r="25" s="2" customFormat="1" spans="1:6">
      <c r="A25" s="10">
        <v>23</v>
      </c>
      <c r="B25" s="11" t="str">
        <f t="shared" si="0"/>
        <v>01</v>
      </c>
      <c r="C25" s="11" t="s">
        <v>7</v>
      </c>
      <c r="D25" s="11" t="str">
        <f>"23010217"</f>
        <v>23010217</v>
      </c>
      <c r="E25" s="11" t="str">
        <f t="shared" si="5"/>
        <v>女</v>
      </c>
      <c r="F25" s="12"/>
    </row>
    <row r="26" s="2" customFormat="1" spans="1:6">
      <c r="A26" s="10">
        <v>24</v>
      </c>
      <c r="B26" s="11" t="str">
        <f t="shared" si="0"/>
        <v>01</v>
      </c>
      <c r="C26" s="11" t="s">
        <v>7</v>
      </c>
      <c r="D26" s="11" t="str">
        <f>"23010219"</f>
        <v>23010219</v>
      </c>
      <c r="E26" s="11" t="str">
        <f t="shared" si="5"/>
        <v>女</v>
      </c>
      <c r="F26" s="12"/>
    </row>
    <row r="27" s="2" customFormat="1" spans="1:6">
      <c r="A27" s="10">
        <v>25</v>
      </c>
      <c r="B27" s="11" t="str">
        <f t="shared" ref="B27:B50" si="6">"02"</f>
        <v>02</v>
      </c>
      <c r="C27" s="11" t="s">
        <v>7</v>
      </c>
      <c r="D27" s="11" t="str">
        <f>"23020507"</f>
        <v>23020507</v>
      </c>
      <c r="E27" s="11" t="str">
        <f t="shared" si="5"/>
        <v>女</v>
      </c>
      <c r="F27" s="12"/>
    </row>
    <row r="28" s="2" customFormat="1" spans="1:6">
      <c r="A28" s="10">
        <v>26</v>
      </c>
      <c r="B28" s="11" t="str">
        <f t="shared" si="6"/>
        <v>02</v>
      </c>
      <c r="C28" s="11" t="s">
        <v>7</v>
      </c>
      <c r="D28" s="11" t="str">
        <f>"23020428"</f>
        <v>23020428</v>
      </c>
      <c r="E28" s="11" t="str">
        <f t="shared" si="5"/>
        <v>女</v>
      </c>
      <c r="F28" s="12"/>
    </row>
    <row r="29" s="2" customFormat="1" spans="1:6">
      <c r="A29" s="10">
        <v>27</v>
      </c>
      <c r="B29" s="11" t="str">
        <f t="shared" si="6"/>
        <v>02</v>
      </c>
      <c r="C29" s="11" t="s">
        <v>7</v>
      </c>
      <c r="D29" s="11" t="str">
        <f>"23020612"</f>
        <v>23020612</v>
      </c>
      <c r="E29" s="11" t="str">
        <f>"男"</f>
        <v>男</v>
      </c>
      <c r="F29" s="12"/>
    </row>
    <row r="30" s="2" customFormat="1" spans="1:6">
      <c r="A30" s="10">
        <v>28</v>
      </c>
      <c r="B30" s="11" t="str">
        <f t="shared" si="6"/>
        <v>02</v>
      </c>
      <c r="C30" s="11" t="s">
        <v>7</v>
      </c>
      <c r="D30" s="11" t="str">
        <f>"23020515"</f>
        <v>23020515</v>
      </c>
      <c r="E30" s="11" t="str">
        <f>"男"</f>
        <v>男</v>
      </c>
      <c r="F30" s="12"/>
    </row>
    <row r="31" s="2" customFormat="1" spans="1:6">
      <c r="A31" s="10">
        <v>29</v>
      </c>
      <c r="B31" s="11" t="str">
        <f t="shared" si="6"/>
        <v>02</v>
      </c>
      <c r="C31" s="11" t="s">
        <v>7</v>
      </c>
      <c r="D31" s="11" t="str">
        <f>"23020434"</f>
        <v>23020434</v>
      </c>
      <c r="E31" s="11" t="str">
        <f t="shared" ref="E31:E35" si="7">"女"</f>
        <v>女</v>
      </c>
      <c r="F31" s="12"/>
    </row>
    <row r="32" s="2" customFormat="1" spans="1:6">
      <c r="A32" s="10">
        <v>30</v>
      </c>
      <c r="B32" s="11" t="str">
        <f t="shared" si="6"/>
        <v>02</v>
      </c>
      <c r="C32" s="11" t="s">
        <v>7</v>
      </c>
      <c r="D32" s="11" t="str">
        <f>"23020422"</f>
        <v>23020422</v>
      </c>
      <c r="E32" s="11" t="str">
        <f t="shared" si="7"/>
        <v>女</v>
      </c>
      <c r="F32" s="12"/>
    </row>
    <row r="33" s="2" customFormat="1" spans="1:6">
      <c r="A33" s="10">
        <v>31</v>
      </c>
      <c r="B33" s="11" t="str">
        <f t="shared" si="6"/>
        <v>02</v>
      </c>
      <c r="C33" s="11" t="s">
        <v>7</v>
      </c>
      <c r="D33" s="11" t="str">
        <f>"23020532"</f>
        <v>23020532</v>
      </c>
      <c r="E33" s="11" t="str">
        <f t="shared" si="7"/>
        <v>女</v>
      </c>
      <c r="F33" s="12"/>
    </row>
    <row r="34" s="2" customFormat="1" spans="1:6">
      <c r="A34" s="10">
        <v>32</v>
      </c>
      <c r="B34" s="11" t="str">
        <f t="shared" si="6"/>
        <v>02</v>
      </c>
      <c r="C34" s="11" t="s">
        <v>7</v>
      </c>
      <c r="D34" s="11" t="str">
        <f>"23020509"</f>
        <v>23020509</v>
      </c>
      <c r="E34" s="11" t="str">
        <f t="shared" si="7"/>
        <v>女</v>
      </c>
      <c r="F34" s="12"/>
    </row>
    <row r="35" s="2" customFormat="1" spans="1:6">
      <c r="A35" s="10">
        <v>33</v>
      </c>
      <c r="B35" s="11" t="str">
        <f t="shared" si="6"/>
        <v>02</v>
      </c>
      <c r="C35" s="11" t="s">
        <v>7</v>
      </c>
      <c r="D35" s="11" t="str">
        <f>"23020409"</f>
        <v>23020409</v>
      </c>
      <c r="E35" s="11" t="str">
        <f t="shared" si="7"/>
        <v>女</v>
      </c>
      <c r="F35" s="12"/>
    </row>
    <row r="36" s="2" customFormat="1" spans="1:6">
      <c r="A36" s="10">
        <v>34</v>
      </c>
      <c r="B36" s="11" t="str">
        <f t="shared" si="6"/>
        <v>02</v>
      </c>
      <c r="C36" s="11" t="s">
        <v>7</v>
      </c>
      <c r="D36" s="11" t="str">
        <f>"23020535"</f>
        <v>23020535</v>
      </c>
      <c r="E36" s="11" t="str">
        <f>"男"</f>
        <v>男</v>
      </c>
      <c r="F36" s="12"/>
    </row>
    <row r="37" s="2" customFormat="1" spans="1:6">
      <c r="A37" s="10">
        <v>35</v>
      </c>
      <c r="B37" s="11" t="str">
        <f t="shared" si="6"/>
        <v>02</v>
      </c>
      <c r="C37" s="11" t="s">
        <v>7</v>
      </c>
      <c r="D37" s="11" t="str">
        <f>"23020513"</f>
        <v>23020513</v>
      </c>
      <c r="E37" s="11" t="str">
        <f t="shared" ref="E37:E46" si="8">"女"</f>
        <v>女</v>
      </c>
      <c r="F37" s="12"/>
    </row>
    <row r="38" s="2" customFormat="1" spans="1:6">
      <c r="A38" s="10">
        <v>36</v>
      </c>
      <c r="B38" s="11" t="str">
        <f t="shared" si="6"/>
        <v>02</v>
      </c>
      <c r="C38" s="11" t="s">
        <v>7</v>
      </c>
      <c r="D38" s="11" t="str">
        <f>"23020624"</f>
        <v>23020624</v>
      </c>
      <c r="E38" s="11" t="str">
        <f t="shared" si="8"/>
        <v>女</v>
      </c>
      <c r="F38" s="12"/>
    </row>
    <row r="39" s="2" customFormat="1" spans="1:6">
      <c r="A39" s="10">
        <v>37</v>
      </c>
      <c r="B39" s="11" t="str">
        <f t="shared" si="6"/>
        <v>02</v>
      </c>
      <c r="C39" s="11" t="s">
        <v>7</v>
      </c>
      <c r="D39" s="11" t="str">
        <f>"23020528"</f>
        <v>23020528</v>
      </c>
      <c r="E39" s="11" t="str">
        <f>"男"</f>
        <v>男</v>
      </c>
      <c r="F39" s="12"/>
    </row>
    <row r="40" s="2" customFormat="1" spans="1:6">
      <c r="A40" s="10">
        <v>38</v>
      </c>
      <c r="B40" s="11" t="str">
        <f t="shared" si="6"/>
        <v>02</v>
      </c>
      <c r="C40" s="11" t="s">
        <v>7</v>
      </c>
      <c r="D40" s="11" t="str">
        <f>"23020526"</f>
        <v>23020526</v>
      </c>
      <c r="E40" s="11" t="str">
        <f t="shared" si="8"/>
        <v>女</v>
      </c>
      <c r="F40" s="12"/>
    </row>
    <row r="41" s="2" customFormat="1" spans="1:6">
      <c r="A41" s="10">
        <v>39</v>
      </c>
      <c r="B41" s="11" t="str">
        <f t="shared" si="6"/>
        <v>02</v>
      </c>
      <c r="C41" s="11" t="s">
        <v>7</v>
      </c>
      <c r="D41" s="11" t="str">
        <f>"23020505"</f>
        <v>23020505</v>
      </c>
      <c r="E41" s="11" t="str">
        <f t="shared" si="8"/>
        <v>女</v>
      </c>
      <c r="F41" s="12"/>
    </row>
    <row r="42" s="2" customFormat="1" spans="1:6">
      <c r="A42" s="10">
        <v>40</v>
      </c>
      <c r="B42" s="11" t="str">
        <f t="shared" si="6"/>
        <v>02</v>
      </c>
      <c r="C42" s="11" t="s">
        <v>7</v>
      </c>
      <c r="D42" s="11" t="str">
        <f>"23020615"</f>
        <v>23020615</v>
      </c>
      <c r="E42" s="11" t="str">
        <f t="shared" si="8"/>
        <v>女</v>
      </c>
      <c r="F42" s="12"/>
    </row>
    <row r="43" s="2" customFormat="1" spans="1:6">
      <c r="A43" s="10">
        <v>41</v>
      </c>
      <c r="B43" s="11" t="str">
        <f t="shared" si="6"/>
        <v>02</v>
      </c>
      <c r="C43" s="11" t="s">
        <v>7</v>
      </c>
      <c r="D43" s="11" t="str">
        <f>"23020625"</f>
        <v>23020625</v>
      </c>
      <c r="E43" s="11" t="str">
        <f t="shared" si="8"/>
        <v>女</v>
      </c>
      <c r="F43" s="12"/>
    </row>
    <row r="44" s="2" customFormat="1" spans="1:6">
      <c r="A44" s="10">
        <v>42</v>
      </c>
      <c r="B44" s="11" t="str">
        <f t="shared" si="6"/>
        <v>02</v>
      </c>
      <c r="C44" s="11" t="s">
        <v>7</v>
      </c>
      <c r="D44" s="11" t="str">
        <f>"23020626"</f>
        <v>23020626</v>
      </c>
      <c r="E44" s="11" t="str">
        <f t="shared" si="8"/>
        <v>女</v>
      </c>
      <c r="F44" s="12"/>
    </row>
    <row r="45" s="2" customFormat="1" spans="1:6">
      <c r="A45" s="10">
        <v>43</v>
      </c>
      <c r="B45" s="11" t="str">
        <f t="shared" si="6"/>
        <v>02</v>
      </c>
      <c r="C45" s="11" t="s">
        <v>7</v>
      </c>
      <c r="D45" s="11" t="str">
        <f>"23020601"</f>
        <v>23020601</v>
      </c>
      <c r="E45" s="11" t="str">
        <f t="shared" si="8"/>
        <v>女</v>
      </c>
      <c r="F45" s="12"/>
    </row>
    <row r="46" s="2" customFormat="1" spans="1:6">
      <c r="A46" s="10">
        <v>44</v>
      </c>
      <c r="B46" s="11" t="str">
        <f t="shared" si="6"/>
        <v>02</v>
      </c>
      <c r="C46" s="11" t="s">
        <v>7</v>
      </c>
      <c r="D46" s="11" t="str">
        <f>"23020616"</f>
        <v>23020616</v>
      </c>
      <c r="E46" s="11" t="str">
        <f t="shared" si="8"/>
        <v>女</v>
      </c>
      <c r="F46" s="12"/>
    </row>
    <row r="47" s="2" customFormat="1" spans="1:6">
      <c r="A47" s="10">
        <v>45</v>
      </c>
      <c r="B47" s="11" t="str">
        <f t="shared" si="6"/>
        <v>02</v>
      </c>
      <c r="C47" s="11" t="s">
        <v>7</v>
      </c>
      <c r="D47" s="11" t="str">
        <f>"23020604"</f>
        <v>23020604</v>
      </c>
      <c r="E47" s="11" t="str">
        <f t="shared" ref="E47:E87" si="9">"男"</f>
        <v>男</v>
      </c>
      <c r="F47" s="12"/>
    </row>
    <row r="48" s="2" customFormat="1" spans="1:6">
      <c r="A48" s="10">
        <v>46</v>
      </c>
      <c r="B48" s="11" t="str">
        <f t="shared" si="6"/>
        <v>02</v>
      </c>
      <c r="C48" s="11" t="s">
        <v>7</v>
      </c>
      <c r="D48" s="11" t="str">
        <f>"23020518"</f>
        <v>23020518</v>
      </c>
      <c r="E48" s="11" t="str">
        <f t="shared" si="9"/>
        <v>男</v>
      </c>
      <c r="F48" s="12"/>
    </row>
    <row r="49" s="2" customFormat="1" spans="1:6">
      <c r="A49" s="10">
        <v>47</v>
      </c>
      <c r="B49" s="11" t="str">
        <f t="shared" si="6"/>
        <v>02</v>
      </c>
      <c r="C49" s="11" t="s">
        <v>7</v>
      </c>
      <c r="D49" s="11" t="str">
        <f>"23020635"</f>
        <v>23020635</v>
      </c>
      <c r="E49" s="11" t="str">
        <f>"女"</f>
        <v>女</v>
      </c>
      <c r="F49" s="12"/>
    </row>
    <row r="50" s="2" customFormat="1" spans="1:6">
      <c r="A50" s="10">
        <v>48</v>
      </c>
      <c r="B50" s="11" t="str">
        <f t="shared" si="6"/>
        <v>02</v>
      </c>
      <c r="C50" s="11" t="s">
        <v>7</v>
      </c>
      <c r="D50" s="11" t="str">
        <f>"23020611"</f>
        <v>23020611</v>
      </c>
      <c r="E50" s="11" t="str">
        <f>"女"</f>
        <v>女</v>
      </c>
      <c r="F50" s="12"/>
    </row>
    <row r="51" s="2" customFormat="1" spans="1:6">
      <c r="A51" s="10">
        <v>49</v>
      </c>
      <c r="B51" s="11" t="str">
        <f t="shared" ref="B51:B81" si="10">"03"</f>
        <v>03</v>
      </c>
      <c r="C51" s="11" t="s">
        <v>7</v>
      </c>
      <c r="D51" s="11" t="str">
        <f>"23030721"</f>
        <v>23030721</v>
      </c>
      <c r="E51" s="11" t="str">
        <f t="shared" si="9"/>
        <v>男</v>
      </c>
      <c r="F51" s="12"/>
    </row>
    <row r="52" s="2" customFormat="1" spans="1:6">
      <c r="A52" s="10">
        <v>50</v>
      </c>
      <c r="B52" s="11" t="str">
        <f t="shared" si="10"/>
        <v>03</v>
      </c>
      <c r="C52" s="11" t="s">
        <v>7</v>
      </c>
      <c r="D52" s="11" t="str">
        <f>"23030708"</f>
        <v>23030708</v>
      </c>
      <c r="E52" s="11" t="str">
        <f t="shared" si="9"/>
        <v>男</v>
      </c>
      <c r="F52" s="12"/>
    </row>
    <row r="53" s="2" customFormat="1" spans="1:6">
      <c r="A53" s="10">
        <v>51</v>
      </c>
      <c r="B53" s="11" t="str">
        <f t="shared" si="10"/>
        <v>03</v>
      </c>
      <c r="C53" s="11" t="s">
        <v>7</v>
      </c>
      <c r="D53" s="11" t="str">
        <f>"23030719"</f>
        <v>23030719</v>
      </c>
      <c r="E53" s="11" t="str">
        <f t="shared" si="9"/>
        <v>男</v>
      </c>
      <c r="F53" s="12"/>
    </row>
    <row r="54" s="2" customFormat="1" spans="1:6">
      <c r="A54" s="10">
        <v>52</v>
      </c>
      <c r="B54" s="11" t="str">
        <f t="shared" si="10"/>
        <v>03</v>
      </c>
      <c r="C54" s="11" t="s">
        <v>7</v>
      </c>
      <c r="D54" s="11" t="str">
        <f>"23030801"</f>
        <v>23030801</v>
      </c>
      <c r="E54" s="11" t="str">
        <f t="shared" si="9"/>
        <v>男</v>
      </c>
      <c r="F54" s="12"/>
    </row>
    <row r="55" s="2" customFormat="1" spans="1:6">
      <c r="A55" s="10">
        <v>53</v>
      </c>
      <c r="B55" s="11" t="str">
        <f t="shared" si="10"/>
        <v>03</v>
      </c>
      <c r="C55" s="11" t="s">
        <v>7</v>
      </c>
      <c r="D55" s="11" t="str">
        <f>"23030825"</f>
        <v>23030825</v>
      </c>
      <c r="E55" s="11" t="str">
        <f t="shared" si="9"/>
        <v>男</v>
      </c>
      <c r="F55" s="12"/>
    </row>
    <row r="56" s="2" customFormat="1" spans="1:6">
      <c r="A56" s="10">
        <v>54</v>
      </c>
      <c r="B56" s="11" t="str">
        <f t="shared" si="10"/>
        <v>03</v>
      </c>
      <c r="C56" s="11" t="s">
        <v>7</v>
      </c>
      <c r="D56" s="11" t="str">
        <f>"23030702"</f>
        <v>23030702</v>
      </c>
      <c r="E56" s="11" t="str">
        <f t="shared" si="9"/>
        <v>男</v>
      </c>
      <c r="F56" s="12"/>
    </row>
    <row r="57" s="2" customFormat="1" spans="1:6">
      <c r="A57" s="10">
        <v>55</v>
      </c>
      <c r="B57" s="11" t="str">
        <f t="shared" si="10"/>
        <v>03</v>
      </c>
      <c r="C57" s="11" t="s">
        <v>7</v>
      </c>
      <c r="D57" s="11" t="str">
        <f>"23030821"</f>
        <v>23030821</v>
      </c>
      <c r="E57" s="11" t="str">
        <f t="shared" si="9"/>
        <v>男</v>
      </c>
      <c r="F57" s="12"/>
    </row>
    <row r="58" s="2" customFormat="1" spans="1:6">
      <c r="A58" s="10">
        <v>56</v>
      </c>
      <c r="B58" s="11" t="str">
        <f t="shared" si="10"/>
        <v>03</v>
      </c>
      <c r="C58" s="11" t="s">
        <v>7</v>
      </c>
      <c r="D58" s="11" t="str">
        <f>"23030712"</f>
        <v>23030712</v>
      </c>
      <c r="E58" s="11" t="str">
        <f t="shared" si="9"/>
        <v>男</v>
      </c>
      <c r="F58" s="12"/>
    </row>
    <row r="59" s="2" customFormat="1" spans="1:6">
      <c r="A59" s="10">
        <v>57</v>
      </c>
      <c r="B59" s="11" t="str">
        <f t="shared" si="10"/>
        <v>03</v>
      </c>
      <c r="C59" s="11" t="s">
        <v>7</v>
      </c>
      <c r="D59" s="11" t="str">
        <f>"23030726"</f>
        <v>23030726</v>
      </c>
      <c r="E59" s="11" t="str">
        <f t="shared" si="9"/>
        <v>男</v>
      </c>
      <c r="F59" s="12"/>
    </row>
    <row r="60" s="2" customFormat="1" spans="1:6">
      <c r="A60" s="10">
        <v>58</v>
      </c>
      <c r="B60" s="11" t="str">
        <f t="shared" si="10"/>
        <v>03</v>
      </c>
      <c r="C60" s="11" t="s">
        <v>7</v>
      </c>
      <c r="D60" s="11" t="str">
        <f>"23030815"</f>
        <v>23030815</v>
      </c>
      <c r="E60" s="11" t="str">
        <f t="shared" si="9"/>
        <v>男</v>
      </c>
      <c r="F60" s="12"/>
    </row>
    <row r="61" s="2" customFormat="1" spans="1:6">
      <c r="A61" s="10">
        <v>59</v>
      </c>
      <c r="B61" s="11" t="str">
        <f t="shared" si="10"/>
        <v>03</v>
      </c>
      <c r="C61" s="11" t="s">
        <v>7</v>
      </c>
      <c r="D61" s="11" t="str">
        <f>"23030707"</f>
        <v>23030707</v>
      </c>
      <c r="E61" s="11" t="str">
        <f t="shared" si="9"/>
        <v>男</v>
      </c>
      <c r="F61" s="12"/>
    </row>
    <row r="62" s="2" customFormat="1" spans="1:6">
      <c r="A62" s="10">
        <v>60</v>
      </c>
      <c r="B62" s="11" t="str">
        <f t="shared" si="10"/>
        <v>03</v>
      </c>
      <c r="C62" s="11" t="s">
        <v>7</v>
      </c>
      <c r="D62" s="11" t="str">
        <f>"23030728"</f>
        <v>23030728</v>
      </c>
      <c r="E62" s="11" t="str">
        <f t="shared" si="9"/>
        <v>男</v>
      </c>
      <c r="F62" s="12"/>
    </row>
    <row r="63" s="2" customFormat="1" spans="1:6">
      <c r="A63" s="10">
        <v>61</v>
      </c>
      <c r="B63" s="11" t="str">
        <f t="shared" si="10"/>
        <v>03</v>
      </c>
      <c r="C63" s="11" t="s">
        <v>7</v>
      </c>
      <c r="D63" s="11" t="str">
        <f>"23030735"</f>
        <v>23030735</v>
      </c>
      <c r="E63" s="11" t="str">
        <f t="shared" si="9"/>
        <v>男</v>
      </c>
      <c r="F63" s="12"/>
    </row>
    <row r="64" s="2" customFormat="1" spans="1:6">
      <c r="A64" s="10">
        <v>62</v>
      </c>
      <c r="B64" s="11" t="str">
        <f t="shared" si="10"/>
        <v>03</v>
      </c>
      <c r="C64" s="11" t="s">
        <v>7</v>
      </c>
      <c r="D64" s="11" t="str">
        <f>"23030732"</f>
        <v>23030732</v>
      </c>
      <c r="E64" s="11" t="str">
        <f t="shared" si="9"/>
        <v>男</v>
      </c>
      <c r="F64" s="12"/>
    </row>
    <row r="65" s="2" customFormat="1" spans="1:6">
      <c r="A65" s="10">
        <v>63</v>
      </c>
      <c r="B65" s="11" t="str">
        <f t="shared" si="10"/>
        <v>03</v>
      </c>
      <c r="C65" s="11" t="s">
        <v>7</v>
      </c>
      <c r="D65" s="11" t="str">
        <f>"23030803"</f>
        <v>23030803</v>
      </c>
      <c r="E65" s="11" t="str">
        <f t="shared" si="9"/>
        <v>男</v>
      </c>
      <c r="F65" s="12"/>
    </row>
    <row r="66" s="2" customFormat="1" spans="1:6">
      <c r="A66" s="10">
        <v>64</v>
      </c>
      <c r="B66" s="11" t="str">
        <f t="shared" si="10"/>
        <v>03</v>
      </c>
      <c r="C66" s="11" t="s">
        <v>7</v>
      </c>
      <c r="D66" s="11" t="str">
        <f>"23030818"</f>
        <v>23030818</v>
      </c>
      <c r="E66" s="11" t="str">
        <f t="shared" si="9"/>
        <v>男</v>
      </c>
      <c r="F66" s="12"/>
    </row>
    <row r="67" s="2" customFormat="1" spans="1:6">
      <c r="A67" s="10">
        <v>65</v>
      </c>
      <c r="B67" s="11" t="str">
        <f t="shared" si="10"/>
        <v>03</v>
      </c>
      <c r="C67" s="11" t="s">
        <v>7</v>
      </c>
      <c r="D67" s="11" t="str">
        <f>"23030709"</f>
        <v>23030709</v>
      </c>
      <c r="E67" s="11" t="str">
        <f t="shared" si="9"/>
        <v>男</v>
      </c>
      <c r="F67" s="12"/>
    </row>
    <row r="68" s="2" customFormat="1" spans="1:6">
      <c r="A68" s="10">
        <v>66</v>
      </c>
      <c r="B68" s="11" t="str">
        <f t="shared" si="10"/>
        <v>03</v>
      </c>
      <c r="C68" s="11" t="s">
        <v>7</v>
      </c>
      <c r="D68" s="11" t="str">
        <f>"23030806"</f>
        <v>23030806</v>
      </c>
      <c r="E68" s="11" t="str">
        <f t="shared" si="9"/>
        <v>男</v>
      </c>
      <c r="F68" s="12"/>
    </row>
    <row r="69" s="2" customFormat="1" spans="1:6">
      <c r="A69" s="10">
        <v>67</v>
      </c>
      <c r="B69" s="11" t="str">
        <f t="shared" si="10"/>
        <v>03</v>
      </c>
      <c r="C69" s="11" t="s">
        <v>7</v>
      </c>
      <c r="D69" s="11" t="str">
        <f>"23030808"</f>
        <v>23030808</v>
      </c>
      <c r="E69" s="11" t="str">
        <f t="shared" si="9"/>
        <v>男</v>
      </c>
      <c r="F69" s="12"/>
    </row>
    <row r="70" s="2" customFormat="1" spans="1:6">
      <c r="A70" s="10">
        <v>68</v>
      </c>
      <c r="B70" s="11" t="str">
        <f t="shared" si="10"/>
        <v>03</v>
      </c>
      <c r="C70" s="11" t="s">
        <v>7</v>
      </c>
      <c r="D70" s="11" t="str">
        <f>"23030723"</f>
        <v>23030723</v>
      </c>
      <c r="E70" s="11" t="str">
        <f t="shared" si="9"/>
        <v>男</v>
      </c>
      <c r="F70" s="12"/>
    </row>
    <row r="71" s="2" customFormat="1" spans="1:6">
      <c r="A71" s="10">
        <v>69</v>
      </c>
      <c r="B71" s="11" t="str">
        <f t="shared" si="10"/>
        <v>03</v>
      </c>
      <c r="C71" s="11" t="s">
        <v>7</v>
      </c>
      <c r="D71" s="11" t="str">
        <f>"23030718"</f>
        <v>23030718</v>
      </c>
      <c r="E71" s="11" t="str">
        <f t="shared" si="9"/>
        <v>男</v>
      </c>
      <c r="F71" s="12"/>
    </row>
    <row r="72" s="2" customFormat="1" spans="1:6">
      <c r="A72" s="10">
        <v>70</v>
      </c>
      <c r="B72" s="11" t="str">
        <f t="shared" si="10"/>
        <v>03</v>
      </c>
      <c r="C72" s="11" t="s">
        <v>7</v>
      </c>
      <c r="D72" s="11" t="str">
        <f>"23030824"</f>
        <v>23030824</v>
      </c>
      <c r="E72" s="11" t="str">
        <f t="shared" si="9"/>
        <v>男</v>
      </c>
      <c r="F72" s="12"/>
    </row>
    <row r="73" s="2" customFormat="1" spans="1:6">
      <c r="A73" s="10">
        <v>71</v>
      </c>
      <c r="B73" s="11" t="str">
        <f t="shared" si="10"/>
        <v>03</v>
      </c>
      <c r="C73" s="11" t="s">
        <v>7</v>
      </c>
      <c r="D73" s="11" t="str">
        <f>"23030812"</f>
        <v>23030812</v>
      </c>
      <c r="E73" s="11" t="str">
        <f t="shared" si="9"/>
        <v>男</v>
      </c>
      <c r="F73" s="12"/>
    </row>
    <row r="74" s="2" customFormat="1" spans="1:6">
      <c r="A74" s="10">
        <v>72</v>
      </c>
      <c r="B74" s="11" t="str">
        <f t="shared" si="10"/>
        <v>03</v>
      </c>
      <c r="C74" s="11" t="s">
        <v>7</v>
      </c>
      <c r="D74" s="11" t="str">
        <f>"23030704"</f>
        <v>23030704</v>
      </c>
      <c r="E74" s="11" t="str">
        <f t="shared" si="9"/>
        <v>男</v>
      </c>
      <c r="F74" s="12"/>
    </row>
    <row r="75" s="2" customFormat="1" spans="1:6">
      <c r="A75" s="10">
        <v>73</v>
      </c>
      <c r="B75" s="11" t="str">
        <f t="shared" si="10"/>
        <v>03</v>
      </c>
      <c r="C75" s="11" t="s">
        <v>7</v>
      </c>
      <c r="D75" s="11" t="str">
        <f>"23030722"</f>
        <v>23030722</v>
      </c>
      <c r="E75" s="11" t="str">
        <f t="shared" si="9"/>
        <v>男</v>
      </c>
      <c r="F75" s="12"/>
    </row>
    <row r="76" s="2" customFormat="1" spans="1:6">
      <c r="A76" s="10">
        <v>74</v>
      </c>
      <c r="B76" s="11" t="str">
        <f t="shared" si="10"/>
        <v>03</v>
      </c>
      <c r="C76" s="11" t="s">
        <v>7</v>
      </c>
      <c r="D76" s="11" t="str">
        <f>"23030822"</f>
        <v>23030822</v>
      </c>
      <c r="E76" s="11" t="str">
        <f t="shared" si="9"/>
        <v>男</v>
      </c>
      <c r="F76" s="12"/>
    </row>
    <row r="77" s="2" customFormat="1" spans="1:6">
      <c r="A77" s="10">
        <v>75</v>
      </c>
      <c r="B77" s="11" t="str">
        <f t="shared" si="10"/>
        <v>03</v>
      </c>
      <c r="C77" s="11" t="s">
        <v>7</v>
      </c>
      <c r="D77" s="11" t="str">
        <f>"23030823"</f>
        <v>23030823</v>
      </c>
      <c r="E77" s="11" t="str">
        <f t="shared" si="9"/>
        <v>男</v>
      </c>
      <c r="F77" s="12"/>
    </row>
    <row r="78" s="2" customFormat="1" spans="1:6">
      <c r="A78" s="10">
        <v>76</v>
      </c>
      <c r="B78" s="11" t="str">
        <f t="shared" si="10"/>
        <v>03</v>
      </c>
      <c r="C78" s="11" t="s">
        <v>7</v>
      </c>
      <c r="D78" s="11" t="str">
        <f>"23030805"</f>
        <v>23030805</v>
      </c>
      <c r="E78" s="11" t="str">
        <f t="shared" si="9"/>
        <v>男</v>
      </c>
      <c r="F78" s="12"/>
    </row>
    <row r="79" s="2" customFormat="1" spans="1:6">
      <c r="A79" s="10">
        <v>77</v>
      </c>
      <c r="B79" s="11" t="str">
        <f t="shared" si="10"/>
        <v>03</v>
      </c>
      <c r="C79" s="11" t="s">
        <v>7</v>
      </c>
      <c r="D79" s="11" t="str">
        <f>"23030816"</f>
        <v>23030816</v>
      </c>
      <c r="E79" s="11" t="str">
        <f t="shared" si="9"/>
        <v>男</v>
      </c>
      <c r="F79" s="12"/>
    </row>
    <row r="80" s="2" customFormat="1" spans="1:6">
      <c r="A80" s="10">
        <v>78</v>
      </c>
      <c r="B80" s="11" t="str">
        <f t="shared" si="10"/>
        <v>03</v>
      </c>
      <c r="C80" s="11" t="s">
        <v>7</v>
      </c>
      <c r="D80" s="11" t="str">
        <f>"23030817"</f>
        <v>23030817</v>
      </c>
      <c r="E80" s="11" t="str">
        <f t="shared" si="9"/>
        <v>男</v>
      </c>
      <c r="F80" s="12"/>
    </row>
    <row r="81" s="2" customFormat="1" spans="1:6">
      <c r="A81" s="10">
        <v>79</v>
      </c>
      <c r="B81" s="11" t="str">
        <f t="shared" si="10"/>
        <v>03</v>
      </c>
      <c r="C81" s="11" t="s">
        <v>7</v>
      </c>
      <c r="D81" s="11" t="str">
        <f>"23030713"</f>
        <v>23030713</v>
      </c>
      <c r="E81" s="11" t="str">
        <f t="shared" si="9"/>
        <v>男</v>
      </c>
      <c r="F81" s="13"/>
    </row>
    <row r="82" s="2" customFormat="1" spans="1:6">
      <c r="A82" s="10">
        <v>80</v>
      </c>
      <c r="B82" s="11" t="str">
        <f t="shared" ref="B82:B87" si="11">"04"</f>
        <v>04</v>
      </c>
      <c r="C82" s="11" t="s">
        <v>7</v>
      </c>
      <c r="D82" s="11" t="str">
        <f>"23040827"</f>
        <v>23040827</v>
      </c>
      <c r="E82" s="11" t="str">
        <f t="shared" si="9"/>
        <v>男</v>
      </c>
      <c r="F82" s="12"/>
    </row>
    <row r="83" s="2" customFormat="1" spans="1:6">
      <c r="A83" s="10">
        <v>81</v>
      </c>
      <c r="B83" s="11" t="str">
        <f t="shared" si="11"/>
        <v>04</v>
      </c>
      <c r="C83" s="11" t="s">
        <v>7</v>
      </c>
      <c r="D83" s="11" t="str">
        <f>"23040905"</f>
        <v>23040905</v>
      </c>
      <c r="E83" s="11" t="str">
        <f t="shared" si="9"/>
        <v>男</v>
      </c>
      <c r="F83" s="12"/>
    </row>
    <row r="84" s="2" customFormat="1" spans="1:6">
      <c r="A84" s="10">
        <v>82</v>
      </c>
      <c r="B84" s="11" t="str">
        <f t="shared" si="11"/>
        <v>04</v>
      </c>
      <c r="C84" s="11" t="s">
        <v>7</v>
      </c>
      <c r="D84" s="11" t="str">
        <f>"23040904"</f>
        <v>23040904</v>
      </c>
      <c r="E84" s="11" t="str">
        <f t="shared" si="9"/>
        <v>男</v>
      </c>
      <c r="F84" s="12"/>
    </row>
    <row r="85" s="2" customFormat="1" spans="1:6">
      <c r="A85" s="10">
        <v>83</v>
      </c>
      <c r="B85" s="11" t="str">
        <f t="shared" si="11"/>
        <v>04</v>
      </c>
      <c r="C85" s="11" t="s">
        <v>7</v>
      </c>
      <c r="D85" s="11" t="str">
        <f>"23040832"</f>
        <v>23040832</v>
      </c>
      <c r="E85" s="11" t="str">
        <f t="shared" si="9"/>
        <v>男</v>
      </c>
      <c r="F85" s="12"/>
    </row>
    <row r="86" s="2" customFormat="1" spans="1:6">
      <c r="A86" s="10">
        <v>84</v>
      </c>
      <c r="B86" s="11" t="str">
        <f t="shared" si="11"/>
        <v>04</v>
      </c>
      <c r="C86" s="11" t="s">
        <v>7</v>
      </c>
      <c r="D86" s="11" t="str">
        <f>"23040902"</f>
        <v>23040902</v>
      </c>
      <c r="E86" s="11" t="str">
        <f t="shared" si="9"/>
        <v>男</v>
      </c>
      <c r="F86" s="12"/>
    </row>
    <row r="87" s="2" customFormat="1" spans="1:6">
      <c r="A87" s="10">
        <v>85</v>
      </c>
      <c r="B87" s="11" t="str">
        <f t="shared" si="11"/>
        <v>04</v>
      </c>
      <c r="C87" s="11" t="s">
        <v>7</v>
      </c>
      <c r="D87" s="11" t="str">
        <f>"23040828"</f>
        <v>23040828</v>
      </c>
      <c r="E87" s="11" t="str">
        <f t="shared" si="9"/>
        <v>男</v>
      </c>
      <c r="F87" s="12"/>
    </row>
    <row r="88" s="2" customFormat="1" spans="1:6">
      <c r="A88" s="10">
        <v>86</v>
      </c>
      <c r="B88" s="11" t="str">
        <f t="shared" ref="B88:B100" si="12">"05"</f>
        <v>05</v>
      </c>
      <c r="C88" s="11" t="s">
        <v>7</v>
      </c>
      <c r="D88" s="11" t="str">
        <f>"23050907"</f>
        <v>23050907</v>
      </c>
      <c r="E88" s="11" t="str">
        <f t="shared" ref="E88:E90" si="13">"女"</f>
        <v>女</v>
      </c>
      <c r="F88" s="12"/>
    </row>
    <row r="89" s="2" customFormat="1" spans="1:6">
      <c r="A89" s="10">
        <v>87</v>
      </c>
      <c r="B89" s="11" t="str">
        <f t="shared" si="12"/>
        <v>05</v>
      </c>
      <c r="C89" s="11" t="s">
        <v>7</v>
      </c>
      <c r="D89" s="11" t="str">
        <f>"23051102"</f>
        <v>23051102</v>
      </c>
      <c r="E89" s="11" t="str">
        <f t="shared" si="13"/>
        <v>女</v>
      </c>
      <c r="F89" s="12"/>
    </row>
    <row r="90" s="2" customFormat="1" spans="1:6">
      <c r="A90" s="10">
        <v>88</v>
      </c>
      <c r="B90" s="11" t="str">
        <f t="shared" si="12"/>
        <v>05</v>
      </c>
      <c r="C90" s="11" t="s">
        <v>7</v>
      </c>
      <c r="D90" s="11" t="str">
        <f>"23050913"</f>
        <v>23050913</v>
      </c>
      <c r="E90" s="11" t="str">
        <f t="shared" si="13"/>
        <v>女</v>
      </c>
      <c r="F90" s="12"/>
    </row>
    <row r="91" s="2" customFormat="1" spans="1:6">
      <c r="A91" s="10">
        <v>89</v>
      </c>
      <c r="B91" s="11" t="str">
        <f t="shared" si="12"/>
        <v>05</v>
      </c>
      <c r="C91" s="11" t="s">
        <v>7</v>
      </c>
      <c r="D91" s="11" t="str">
        <f>"23051130"</f>
        <v>23051130</v>
      </c>
      <c r="E91" s="11" t="str">
        <f t="shared" ref="E91:E96" si="14">"男"</f>
        <v>男</v>
      </c>
      <c r="F91" s="12"/>
    </row>
    <row r="92" s="2" customFormat="1" spans="1:6">
      <c r="A92" s="10">
        <v>90</v>
      </c>
      <c r="B92" s="11" t="str">
        <f t="shared" si="12"/>
        <v>05</v>
      </c>
      <c r="C92" s="11" t="s">
        <v>7</v>
      </c>
      <c r="D92" s="11" t="str">
        <f>"23051204"</f>
        <v>23051204</v>
      </c>
      <c r="E92" s="11" t="str">
        <f t="shared" si="14"/>
        <v>男</v>
      </c>
      <c r="F92" s="12"/>
    </row>
    <row r="93" s="2" customFormat="1" spans="1:6">
      <c r="A93" s="10">
        <v>91</v>
      </c>
      <c r="B93" s="11" t="str">
        <f t="shared" si="12"/>
        <v>05</v>
      </c>
      <c r="C93" s="11" t="s">
        <v>7</v>
      </c>
      <c r="D93" s="11" t="str">
        <f>"23051014"</f>
        <v>23051014</v>
      </c>
      <c r="E93" s="11" t="str">
        <f t="shared" ref="E93:E95" si="15">"女"</f>
        <v>女</v>
      </c>
      <c r="F93" s="12"/>
    </row>
    <row r="94" s="2" customFormat="1" spans="1:6">
      <c r="A94" s="10">
        <v>92</v>
      </c>
      <c r="B94" s="11" t="str">
        <f t="shared" si="12"/>
        <v>05</v>
      </c>
      <c r="C94" s="11" t="s">
        <v>7</v>
      </c>
      <c r="D94" s="11" t="str">
        <f>"23050927"</f>
        <v>23050927</v>
      </c>
      <c r="E94" s="11" t="str">
        <f t="shared" si="15"/>
        <v>女</v>
      </c>
      <c r="F94" s="12"/>
    </row>
    <row r="95" s="2" customFormat="1" spans="1:6">
      <c r="A95" s="10">
        <v>93</v>
      </c>
      <c r="B95" s="11" t="str">
        <f t="shared" si="12"/>
        <v>05</v>
      </c>
      <c r="C95" s="11" t="s">
        <v>7</v>
      </c>
      <c r="D95" s="11" t="str">
        <f>"23051214"</f>
        <v>23051214</v>
      </c>
      <c r="E95" s="11" t="str">
        <f t="shared" si="15"/>
        <v>女</v>
      </c>
      <c r="F95" s="12"/>
    </row>
    <row r="96" s="2" customFormat="1" spans="1:6">
      <c r="A96" s="10">
        <v>94</v>
      </c>
      <c r="B96" s="11" t="str">
        <f t="shared" si="12"/>
        <v>05</v>
      </c>
      <c r="C96" s="11" t="s">
        <v>7</v>
      </c>
      <c r="D96" s="11" t="str">
        <f>"23051029"</f>
        <v>23051029</v>
      </c>
      <c r="E96" s="11" t="str">
        <f t="shared" si="14"/>
        <v>男</v>
      </c>
      <c r="F96" s="12"/>
    </row>
    <row r="97" s="2" customFormat="1" spans="1:6">
      <c r="A97" s="10">
        <v>95</v>
      </c>
      <c r="B97" s="11" t="str">
        <f t="shared" si="12"/>
        <v>05</v>
      </c>
      <c r="C97" s="11" t="s">
        <v>7</v>
      </c>
      <c r="D97" s="11" t="str">
        <f>"23051134"</f>
        <v>23051134</v>
      </c>
      <c r="E97" s="11" t="str">
        <f t="shared" ref="E97:E100" si="16">"女"</f>
        <v>女</v>
      </c>
      <c r="F97" s="12"/>
    </row>
    <row r="98" s="2" customFormat="1" spans="1:6">
      <c r="A98" s="10">
        <v>96</v>
      </c>
      <c r="B98" s="11" t="str">
        <f t="shared" si="12"/>
        <v>05</v>
      </c>
      <c r="C98" s="11" t="s">
        <v>7</v>
      </c>
      <c r="D98" s="11" t="str">
        <f>"23050918"</f>
        <v>23050918</v>
      </c>
      <c r="E98" s="11" t="str">
        <f t="shared" si="16"/>
        <v>女</v>
      </c>
      <c r="F98" s="12"/>
    </row>
    <row r="99" s="2" customFormat="1" spans="1:6">
      <c r="A99" s="10">
        <v>97</v>
      </c>
      <c r="B99" s="11" t="str">
        <f t="shared" si="12"/>
        <v>05</v>
      </c>
      <c r="C99" s="11" t="s">
        <v>7</v>
      </c>
      <c r="D99" s="11" t="str">
        <f>"23050911"</f>
        <v>23050911</v>
      </c>
      <c r="E99" s="11" t="str">
        <f t="shared" si="16"/>
        <v>女</v>
      </c>
      <c r="F99" s="12"/>
    </row>
    <row r="100" s="2" customFormat="1" spans="1:6">
      <c r="A100" s="10">
        <v>98</v>
      </c>
      <c r="B100" s="11" t="str">
        <f t="shared" si="12"/>
        <v>05</v>
      </c>
      <c r="C100" s="11" t="s">
        <v>7</v>
      </c>
      <c r="D100" s="11" t="str">
        <f>"23051106"</f>
        <v>23051106</v>
      </c>
      <c r="E100" s="11" t="str">
        <f t="shared" si="16"/>
        <v>女</v>
      </c>
      <c r="F100" s="13"/>
    </row>
    <row r="101" s="2" customFormat="1" spans="1:6">
      <c r="A101" s="10">
        <v>99</v>
      </c>
      <c r="B101" s="11" t="str">
        <f t="shared" ref="B101:B131" si="17">"06"</f>
        <v>06</v>
      </c>
      <c r="C101" s="11" t="s">
        <v>7</v>
      </c>
      <c r="D101" s="11" t="str">
        <f>"23061516"</f>
        <v>23061516</v>
      </c>
      <c r="E101" s="11" t="str">
        <f t="shared" ref="E101:E106" si="18">"男"</f>
        <v>男</v>
      </c>
      <c r="F101" s="12"/>
    </row>
    <row r="102" s="2" customFormat="1" spans="1:6">
      <c r="A102" s="10">
        <v>100</v>
      </c>
      <c r="B102" s="11" t="str">
        <f t="shared" si="17"/>
        <v>06</v>
      </c>
      <c r="C102" s="11" t="s">
        <v>7</v>
      </c>
      <c r="D102" s="11" t="str">
        <f>"23061703"</f>
        <v>23061703</v>
      </c>
      <c r="E102" s="11" t="str">
        <f t="shared" ref="E102:E119" si="19">"女"</f>
        <v>女</v>
      </c>
      <c r="F102" s="12"/>
    </row>
    <row r="103" s="2" customFormat="1" spans="1:6">
      <c r="A103" s="10">
        <v>101</v>
      </c>
      <c r="B103" s="11" t="str">
        <f t="shared" si="17"/>
        <v>06</v>
      </c>
      <c r="C103" s="11" t="s">
        <v>7</v>
      </c>
      <c r="D103" s="11" t="str">
        <f>"23061705"</f>
        <v>23061705</v>
      </c>
      <c r="E103" s="11" t="str">
        <f t="shared" si="18"/>
        <v>男</v>
      </c>
      <c r="F103" s="12"/>
    </row>
    <row r="104" s="2" customFormat="1" spans="1:6">
      <c r="A104" s="10">
        <v>102</v>
      </c>
      <c r="B104" s="11" t="str">
        <f t="shared" si="17"/>
        <v>06</v>
      </c>
      <c r="C104" s="11" t="s">
        <v>7</v>
      </c>
      <c r="D104" s="11" t="str">
        <f>"23061707"</f>
        <v>23061707</v>
      </c>
      <c r="E104" s="11" t="str">
        <f t="shared" si="19"/>
        <v>女</v>
      </c>
      <c r="F104" s="12"/>
    </row>
    <row r="105" s="2" customFormat="1" spans="1:6">
      <c r="A105" s="10">
        <v>103</v>
      </c>
      <c r="B105" s="11" t="str">
        <f t="shared" si="17"/>
        <v>06</v>
      </c>
      <c r="C105" s="11" t="s">
        <v>7</v>
      </c>
      <c r="D105" s="11" t="str">
        <f>"23061535"</f>
        <v>23061535</v>
      </c>
      <c r="E105" s="11" t="str">
        <f t="shared" si="18"/>
        <v>男</v>
      </c>
      <c r="F105" s="12"/>
    </row>
    <row r="106" s="2" customFormat="1" spans="1:6">
      <c r="A106" s="10">
        <v>104</v>
      </c>
      <c r="B106" s="11" t="str">
        <f t="shared" si="17"/>
        <v>06</v>
      </c>
      <c r="C106" s="11" t="s">
        <v>7</v>
      </c>
      <c r="D106" s="11" t="str">
        <f>"23061435"</f>
        <v>23061435</v>
      </c>
      <c r="E106" s="11" t="str">
        <f t="shared" si="18"/>
        <v>男</v>
      </c>
      <c r="F106" s="12"/>
    </row>
    <row r="107" s="2" customFormat="1" spans="1:6">
      <c r="A107" s="10">
        <v>105</v>
      </c>
      <c r="B107" s="11" t="str">
        <f t="shared" si="17"/>
        <v>06</v>
      </c>
      <c r="C107" s="11" t="s">
        <v>7</v>
      </c>
      <c r="D107" s="11" t="str">
        <f>"23061417"</f>
        <v>23061417</v>
      </c>
      <c r="E107" s="11" t="str">
        <f t="shared" si="19"/>
        <v>女</v>
      </c>
      <c r="F107" s="12"/>
    </row>
    <row r="108" s="2" customFormat="1" spans="1:6">
      <c r="A108" s="10">
        <v>106</v>
      </c>
      <c r="B108" s="11" t="str">
        <f t="shared" si="17"/>
        <v>06</v>
      </c>
      <c r="C108" s="11" t="s">
        <v>7</v>
      </c>
      <c r="D108" s="11" t="str">
        <f>"23061609"</f>
        <v>23061609</v>
      </c>
      <c r="E108" s="11" t="str">
        <f t="shared" si="19"/>
        <v>女</v>
      </c>
      <c r="F108" s="12"/>
    </row>
    <row r="109" s="2" customFormat="1" spans="1:6">
      <c r="A109" s="10">
        <v>107</v>
      </c>
      <c r="B109" s="11" t="str">
        <f t="shared" si="17"/>
        <v>06</v>
      </c>
      <c r="C109" s="11" t="s">
        <v>7</v>
      </c>
      <c r="D109" s="11" t="str">
        <f>"23061526"</f>
        <v>23061526</v>
      </c>
      <c r="E109" s="11" t="str">
        <f t="shared" si="19"/>
        <v>女</v>
      </c>
      <c r="F109" s="12"/>
    </row>
    <row r="110" s="2" customFormat="1" spans="1:6">
      <c r="A110" s="10">
        <v>108</v>
      </c>
      <c r="B110" s="11" t="str">
        <f t="shared" si="17"/>
        <v>06</v>
      </c>
      <c r="C110" s="11" t="s">
        <v>7</v>
      </c>
      <c r="D110" s="11" t="str">
        <f>"23062303"</f>
        <v>23062303</v>
      </c>
      <c r="E110" s="11" t="str">
        <f t="shared" si="19"/>
        <v>女</v>
      </c>
      <c r="F110" s="12"/>
    </row>
    <row r="111" s="2" customFormat="1" spans="1:6">
      <c r="A111" s="10">
        <v>109</v>
      </c>
      <c r="B111" s="11" t="str">
        <f t="shared" si="17"/>
        <v>06</v>
      </c>
      <c r="C111" s="11" t="s">
        <v>7</v>
      </c>
      <c r="D111" s="11" t="str">
        <f>"23061222"</f>
        <v>23061222</v>
      </c>
      <c r="E111" s="11" t="str">
        <f t="shared" si="19"/>
        <v>女</v>
      </c>
      <c r="F111" s="12"/>
    </row>
    <row r="112" s="2" customFormat="1" spans="1:6">
      <c r="A112" s="10">
        <v>110</v>
      </c>
      <c r="B112" s="11" t="str">
        <f t="shared" si="17"/>
        <v>06</v>
      </c>
      <c r="C112" s="11" t="s">
        <v>7</v>
      </c>
      <c r="D112" s="11" t="str">
        <f>"23062116"</f>
        <v>23062116</v>
      </c>
      <c r="E112" s="11" t="str">
        <f t="shared" si="19"/>
        <v>女</v>
      </c>
      <c r="F112" s="12"/>
    </row>
    <row r="113" s="2" customFormat="1" spans="1:6">
      <c r="A113" s="10">
        <v>111</v>
      </c>
      <c r="B113" s="11" t="str">
        <f t="shared" si="17"/>
        <v>06</v>
      </c>
      <c r="C113" s="11" t="s">
        <v>7</v>
      </c>
      <c r="D113" s="11" t="str">
        <f>"23061332"</f>
        <v>23061332</v>
      </c>
      <c r="E113" s="11" t="str">
        <f t="shared" si="19"/>
        <v>女</v>
      </c>
      <c r="F113" s="12"/>
    </row>
    <row r="114" s="2" customFormat="1" spans="1:6">
      <c r="A114" s="10">
        <v>112</v>
      </c>
      <c r="B114" s="11" t="str">
        <f t="shared" si="17"/>
        <v>06</v>
      </c>
      <c r="C114" s="11" t="s">
        <v>7</v>
      </c>
      <c r="D114" s="11" t="str">
        <f>"23062201"</f>
        <v>23062201</v>
      </c>
      <c r="E114" s="11" t="str">
        <f t="shared" si="19"/>
        <v>女</v>
      </c>
      <c r="F114" s="12"/>
    </row>
    <row r="115" s="2" customFormat="1" spans="1:6">
      <c r="A115" s="10">
        <v>113</v>
      </c>
      <c r="B115" s="11" t="str">
        <f t="shared" si="17"/>
        <v>06</v>
      </c>
      <c r="C115" s="11" t="s">
        <v>7</v>
      </c>
      <c r="D115" s="11" t="str">
        <f>"23062130"</f>
        <v>23062130</v>
      </c>
      <c r="E115" s="11" t="str">
        <f t="shared" si="19"/>
        <v>女</v>
      </c>
      <c r="F115" s="12"/>
    </row>
    <row r="116" s="2" customFormat="1" spans="1:6">
      <c r="A116" s="10">
        <v>114</v>
      </c>
      <c r="B116" s="11" t="str">
        <f t="shared" si="17"/>
        <v>06</v>
      </c>
      <c r="C116" s="11" t="s">
        <v>7</v>
      </c>
      <c r="D116" s="11" t="str">
        <f>"23062033"</f>
        <v>23062033</v>
      </c>
      <c r="E116" s="11" t="str">
        <f t="shared" si="19"/>
        <v>女</v>
      </c>
      <c r="F116" s="12"/>
    </row>
    <row r="117" s="2" customFormat="1" spans="1:6">
      <c r="A117" s="10">
        <v>115</v>
      </c>
      <c r="B117" s="11" t="str">
        <f t="shared" si="17"/>
        <v>06</v>
      </c>
      <c r="C117" s="11" t="s">
        <v>7</v>
      </c>
      <c r="D117" s="11" t="str">
        <f>"23061920"</f>
        <v>23061920</v>
      </c>
      <c r="E117" s="11" t="str">
        <f t="shared" si="19"/>
        <v>女</v>
      </c>
      <c r="F117" s="12"/>
    </row>
    <row r="118" s="2" customFormat="1" spans="1:6">
      <c r="A118" s="10">
        <v>116</v>
      </c>
      <c r="B118" s="11" t="str">
        <f t="shared" si="17"/>
        <v>06</v>
      </c>
      <c r="C118" s="11" t="s">
        <v>7</v>
      </c>
      <c r="D118" s="11" t="str">
        <f>"23061634"</f>
        <v>23061634</v>
      </c>
      <c r="E118" s="11" t="str">
        <f t="shared" si="19"/>
        <v>女</v>
      </c>
      <c r="F118" s="12"/>
    </row>
    <row r="119" s="2" customFormat="1" spans="1:6">
      <c r="A119" s="10">
        <v>117</v>
      </c>
      <c r="B119" s="11" t="str">
        <f t="shared" si="17"/>
        <v>06</v>
      </c>
      <c r="C119" s="11" t="s">
        <v>7</v>
      </c>
      <c r="D119" s="11" t="str">
        <f>"23062025"</f>
        <v>23062025</v>
      </c>
      <c r="E119" s="11" t="str">
        <f t="shared" si="19"/>
        <v>女</v>
      </c>
      <c r="F119" s="12"/>
    </row>
    <row r="120" s="2" customFormat="1" spans="1:6">
      <c r="A120" s="10">
        <v>118</v>
      </c>
      <c r="B120" s="11" t="str">
        <f t="shared" si="17"/>
        <v>06</v>
      </c>
      <c r="C120" s="11" t="s">
        <v>7</v>
      </c>
      <c r="D120" s="11" t="str">
        <f>"23062304"</f>
        <v>23062304</v>
      </c>
      <c r="E120" s="11" t="str">
        <f>"男"</f>
        <v>男</v>
      </c>
      <c r="F120" s="12"/>
    </row>
    <row r="121" s="2" customFormat="1" spans="1:6">
      <c r="A121" s="10">
        <v>119</v>
      </c>
      <c r="B121" s="11" t="str">
        <f t="shared" si="17"/>
        <v>06</v>
      </c>
      <c r="C121" s="11" t="s">
        <v>7</v>
      </c>
      <c r="D121" s="11" t="str">
        <f>"23062010"</f>
        <v>23062010</v>
      </c>
      <c r="E121" s="11" t="str">
        <f t="shared" ref="E121:E124" si="20">"女"</f>
        <v>女</v>
      </c>
      <c r="F121" s="12"/>
    </row>
    <row r="122" s="2" customFormat="1" spans="1:6">
      <c r="A122" s="10">
        <v>120</v>
      </c>
      <c r="B122" s="11" t="str">
        <f t="shared" si="17"/>
        <v>06</v>
      </c>
      <c r="C122" s="11" t="s">
        <v>7</v>
      </c>
      <c r="D122" s="11" t="str">
        <f>"23062030"</f>
        <v>23062030</v>
      </c>
      <c r="E122" s="11" t="str">
        <f t="shared" si="20"/>
        <v>女</v>
      </c>
      <c r="F122" s="12"/>
    </row>
    <row r="123" s="2" customFormat="1" spans="1:6">
      <c r="A123" s="10">
        <v>121</v>
      </c>
      <c r="B123" s="11" t="str">
        <f t="shared" si="17"/>
        <v>06</v>
      </c>
      <c r="C123" s="11" t="s">
        <v>7</v>
      </c>
      <c r="D123" s="11" t="str">
        <f>"23061424"</f>
        <v>23061424</v>
      </c>
      <c r="E123" s="11" t="str">
        <f t="shared" si="20"/>
        <v>女</v>
      </c>
      <c r="F123" s="12"/>
    </row>
    <row r="124" s="2" customFormat="1" spans="1:6">
      <c r="A124" s="10">
        <v>122</v>
      </c>
      <c r="B124" s="11" t="str">
        <f t="shared" si="17"/>
        <v>06</v>
      </c>
      <c r="C124" s="11" t="s">
        <v>7</v>
      </c>
      <c r="D124" s="11" t="str">
        <f>"23061224"</f>
        <v>23061224</v>
      </c>
      <c r="E124" s="11" t="str">
        <f t="shared" si="20"/>
        <v>女</v>
      </c>
      <c r="F124" s="12"/>
    </row>
    <row r="125" s="2" customFormat="1" spans="1:6">
      <c r="A125" s="10">
        <v>123</v>
      </c>
      <c r="B125" s="11" t="str">
        <f t="shared" si="17"/>
        <v>06</v>
      </c>
      <c r="C125" s="11" t="s">
        <v>7</v>
      </c>
      <c r="D125" s="11" t="str">
        <f>"23061412"</f>
        <v>23061412</v>
      </c>
      <c r="E125" s="11" t="str">
        <f>"男"</f>
        <v>男</v>
      </c>
      <c r="F125" s="12"/>
    </row>
    <row r="126" s="2" customFormat="1" spans="1:6">
      <c r="A126" s="10">
        <v>124</v>
      </c>
      <c r="B126" s="11" t="str">
        <f t="shared" si="17"/>
        <v>06</v>
      </c>
      <c r="C126" s="11" t="s">
        <v>7</v>
      </c>
      <c r="D126" s="11" t="str">
        <f>"23061622"</f>
        <v>23061622</v>
      </c>
      <c r="E126" s="11" t="str">
        <f t="shared" ref="E126:E130" si="21">"女"</f>
        <v>女</v>
      </c>
      <c r="F126" s="12"/>
    </row>
    <row r="127" s="2" customFormat="1" spans="1:6">
      <c r="A127" s="10">
        <v>125</v>
      </c>
      <c r="B127" s="11" t="str">
        <f t="shared" si="17"/>
        <v>06</v>
      </c>
      <c r="C127" s="11" t="s">
        <v>7</v>
      </c>
      <c r="D127" s="11" t="str">
        <f>"23061704"</f>
        <v>23061704</v>
      </c>
      <c r="E127" s="11" t="str">
        <f t="shared" ref="E127:E157" si="22">"男"</f>
        <v>男</v>
      </c>
      <c r="F127" s="12"/>
    </row>
    <row r="128" s="2" customFormat="1" spans="1:6">
      <c r="A128" s="10">
        <v>126</v>
      </c>
      <c r="B128" s="11" t="str">
        <f t="shared" si="17"/>
        <v>06</v>
      </c>
      <c r="C128" s="11" t="s">
        <v>7</v>
      </c>
      <c r="D128" s="11" t="str">
        <f>"23061804"</f>
        <v>23061804</v>
      </c>
      <c r="E128" s="11" t="str">
        <f t="shared" si="21"/>
        <v>女</v>
      </c>
      <c r="F128" s="12"/>
    </row>
    <row r="129" s="2" customFormat="1" spans="1:6">
      <c r="A129" s="10">
        <v>127</v>
      </c>
      <c r="B129" s="11" t="str">
        <f t="shared" si="17"/>
        <v>06</v>
      </c>
      <c r="C129" s="11" t="s">
        <v>7</v>
      </c>
      <c r="D129" s="11" t="str">
        <f>"23061432"</f>
        <v>23061432</v>
      </c>
      <c r="E129" s="11" t="str">
        <f t="shared" si="21"/>
        <v>女</v>
      </c>
      <c r="F129" s="12"/>
    </row>
    <row r="130" s="2" customFormat="1" spans="1:6">
      <c r="A130" s="10">
        <v>128</v>
      </c>
      <c r="B130" s="11" t="str">
        <f t="shared" si="17"/>
        <v>06</v>
      </c>
      <c r="C130" s="11" t="s">
        <v>7</v>
      </c>
      <c r="D130" s="11" t="str">
        <f>"23061827"</f>
        <v>23061827</v>
      </c>
      <c r="E130" s="11" t="str">
        <f t="shared" si="21"/>
        <v>女</v>
      </c>
      <c r="F130" s="12"/>
    </row>
    <row r="131" s="2" customFormat="1" spans="1:6">
      <c r="A131" s="10">
        <v>129</v>
      </c>
      <c r="B131" s="11" t="str">
        <f t="shared" si="17"/>
        <v>06</v>
      </c>
      <c r="C131" s="11" t="s">
        <v>7</v>
      </c>
      <c r="D131" s="11" t="str">
        <f>"23061317"</f>
        <v>23061317</v>
      </c>
      <c r="E131" s="11" t="str">
        <f t="shared" si="22"/>
        <v>男</v>
      </c>
      <c r="F131" s="13"/>
    </row>
    <row r="132" s="2" customFormat="1" spans="1:6">
      <c r="A132" s="10">
        <v>130</v>
      </c>
      <c r="B132" s="11" t="str">
        <f t="shared" ref="B132:B157" si="23">"07"</f>
        <v>07</v>
      </c>
      <c r="C132" s="11" t="s">
        <v>7</v>
      </c>
      <c r="D132" s="11" t="str">
        <f>"23072611"</f>
        <v>23072611</v>
      </c>
      <c r="E132" s="11" t="str">
        <f t="shared" si="22"/>
        <v>男</v>
      </c>
      <c r="F132" s="12"/>
    </row>
    <row r="133" s="2" customFormat="1" spans="1:6">
      <c r="A133" s="10">
        <v>131</v>
      </c>
      <c r="B133" s="11" t="str">
        <f t="shared" si="23"/>
        <v>07</v>
      </c>
      <c r="C133" s="11" t="s">
        <v>7</v>
      </c>
      <c r="D133" s="11" t="str">
        <f>"23072401"</f>
        <v>23072401</v>
      </c>
      <c r="E133" s="11" t="str">
        <f t="shared" si="22"/>
        <v>男</v>
      </c>
      <c r="F133" s="12"/>
    </row>
    <row r="134" s="2" customFormat="1" spans="1:6">
      <c r="A134" s="10">
        <v>132</v>
      </c>
      <c r="B134" s="11" t="str">
        <f t="shared" si="23"/>
        <v>07</v>
      </c>
      <c r="C134" s="11" t="s">
        <v>7</v>
      </c>
      <c r="D134" s="11" t="str">
        <f>"23072522"</f>
        <v>23072522</v>
      </c>
      <c r="E134" s="11" t="str">
        <f t="shared" si="22"/>
        <v>男</v>
      </c>
      <c r="F134" s="12"/>
    </row>
    <row r="135" s="2" customFormat="1" spans="1:6">
      <c r="A135" s="10">
        <v>133</v>
      </c>
      <c r="B135" s="11" t="str">
        <f t="shared" si="23"/>
        <v>07</v>
      </c>
      <c r="C135" s="11" t="s">
        <v>7</v>
      </c>
      <c r="D135" s="11" t="str">
        <f>"23072424"</f>
        <v>23072424</v>
      </c>
      <c r="E135" s="11" t="str">
        <f t="shared" si="22"/>
        <v>男</v>
      </c>
      <c r="F135" s="12"/>
    </row>
    <row r="136" s="2" customFormat="1" spans="1:6">
      <c r="A136" s="10">
        <v>134</v>
      </c>
      <c r="B136" s="11" t="str">
        <f t="shared" si="23"/>
        <v>07</v>
      </c>
      <c r="C136" s="11" t="s">
        <v>7</v>
      </c>
      <c r="D136" s="11" t="str">
        <f>"23072615"</f>
        <v>23072615</v>
      </c>
      <c r="E136" s="11" t="str">
        <f t="shared" si="22"/>
        <v>男</v>
      </c>
      <c r="F136" s="12"/>
    </row>
    <row r="137" s="2" customFormat="1" spans="1:6">
      <c r="A137" s="10">
        <v>135</v>
      </c>
      <c r="B137" s="11" t="str">
        <f t="shared" si="23"/>
        <v>07</v>
      </c>
      <c r="C137" s="11" t="s">
        <v>7</v>
      </c>
      <c r="D137" s="11" t="str">
        <f>"23072423"</f>
        <v>23072423</v>
      </c>
      <c r="E137" s="11" t="str">
        <f t="shared" si="22"/>
        <v>男</v>
      </c>
      <c r="F137" s="12"/>
    </row>
    <row r="138" s="2" customFormat="1" spans="1:6">
      <c r="A138" s="10">
        <v>136</v>
      </c>
      <c r="B138" s="11" t="str">
        <f t="shared" si="23"/>
        <v>07</v>
      </c>
      <c r="C138" s="11" t="s">
        <v>7</v>
      </c>
      <c r="D138" s="11" t="str">
        <f>"23072504"</f>
        <v>23072504</v>
      </c>
      <c r="E138" s="11" t="str">
        <f t="shared" si="22"/>
        <v>男</v>
      </c>
      <c r="F138" s="12"/>
    </row>
    <row r="139" s="2" customFormat="1" spans="1:6">
      <c r="A139" s="10">
        <v>137</v>
      </c>
      <c r="B139" s="11" t="str">
        <f t="shared" si="23"/>
        <v>07</v>
      </c>
      <c r="C139" s="11" t="s">
        <v>7</v>
      </c>
      <c r="D139" s="11" t="str">
        <f>"23072334"</f>
        <v>23072334</v>
      </c>
      <c r="E139" s="11" t="str">
        <f t="shared" si="22"/>
        <v>男</v>
      </c>
      <c r="F139" s="12"/>
    </row>
    <row r="140" s="2" customFormat="1" spans="1:6">
      <c r="A140" s="10">
        <v>138</v>
      </c>
      <c r="B140" s="11" t="str">
        <f t="shared" si="23"/>
        <v>07</v>
      </c>
      <c r="C140" s="11" t="s">
        <v>7</v>
      </c>
      <c r="D140" s="11" t="str">
        <f>"23072407"</f>
        <v>23072407</v>
      </c>
      <c r="E140" s="11" t="str">
        <f t="shared" si="22"/>
        <v>男</v>
      </c>
      <c r="F140" s="12"/>
    </row>
    <row r="141" s="2" customFormat="1" spans="1:6">
      <c r="A141" s="10">
        <v>139</v>
      </c>
      <c r="B141" s="11" t="str">
        <f t="shared" si="23"/>
        <v>07</v>
      </c>
      <c r="C141" s="11" t="s">
        <v>7</v>
      </c>
      <c r="D141" s="11" t="str">
        <f>"23072330"</f>
        <v>23072330</v>
      </c>
      <c r="E141" s="11" t="str">
        <f t="shared" si="22"/>
        <v>男</v>
      </c>
      <c r="F141" s="12"/>
    </row>
    <row r="142" s="2" customFormat="1" spans="1:6">
      <c r="A142" s="10">
        <v>140</v>
      </c>
      <c r="B142" s="11" t="str">
        <f t="shared" si="23"/>
        <v>07</v>
      </c>
      <c r="C142" s="11" t="s">
        <v>7</v>
      </c>
      <c r="D142" s="11" t="str">
        <f>"23072433"</f>
        <v>23072433</v>
      </c>
      <c r="E142" s="11" t="str">
        <f t="shared" si="22"/>
        <v>男</v>
      </c>
      <c r="F142" s="12"/>
    </row>
    <row r="143" s="2" customFormat="1" spans="1:6">
      <c r="A143" s="10">
        <v>141</v>
      </c>
      <c r="B143" s="11" t="str">
        <f t="shared" si="23"/>
        <v>07</v>
      </c>
      <c r="C143" s="11" t="s">
        <v>7</v>
      </c>
      <c r="D143" s="11" t="str">
        <f>"23072413"</f>
        <v>23072413</v>
      </c>
      <c r="E143" s="11" t="str">
        <f t="shared" si="22"/>
        <v>男</v>
      </c>
      <c r="F143" s="12"/>
    </row>
    <row r="144" s="2" customFormat="1" spans="1:6">
      <c r="A144" s="10">
        <v>142</v>
      </c>
      <c r="B144" s="11" t="str">
        <f t="shared" si="23"/>
        <v>07</v>
      </c>
      <c r="C144" s="11" t="s">
        <v>7</v>
      </c>
      <c r="D144" s="11" t="str">
        <f>"23072501"</f>
        <v>23072501</v>
      </c>
      <c r="E144" s="11" t="str">
        <f t="shared" si="22"/>
        <v>男</v>
      </c>
      <c r="F144" s="12"/>
    </row>
    <row r="145" s="2" customFormat="1" spans="1:6">
      <c r="A145" s="10">
        <v>143</v>
      </c>
      <c r="B145" s="11" t="str">
        <f t="shared" si="23"/>
        <v>07</v>
      </c>
      <c r="C145" s="11" t="s">
        <v>7</v>
      </c>
      <c r="D145" s="11" t="str">
        <f>"23072612"</f>
        <v>23072612</v>
      </c>
      <c r="E145" s="11" t="str">
        <f t="shared" si="22"/>
        <v>男</v>
      </c>
      <c r="F145" s="12"/>
    </row>
    <row r="146" s="2" customFormat="1" spans="1:6">
      <c r="A146" s="10">
        <v>144</v>
      </c>
      <c r="B146" s="11" t="str">
        <f t="shared" si="23"/>
        <v>07</v>
      </c>
      <c r="C146" s="11" t="s">
        <v>7</v>
      </c>
      <c r="D146" s="11" t="str">
        <f>"23072411"</f>
        <v>23072411</v>
      </c>
      <c r="E146" s="11" t="str">
        <f t="shared" si="22"/>
        <v>男</v>
      </c>
      <c r="F146" s="12"/>
    </row>
    <row r="147" s="2" customFormat="1" spans="1:6">
      <c r="A147" s="10">
        <v>145</v>
      </c>
      <c r="B147" s="11" t="str">
        <f t="shared" si="23"/>
        <v>07</v>
      </c>
      <c r="C147" s="11" t="s">
        <v>7</v>
      </c>
      <c r="D147" s="11" t="str">
        <f>"23072405"</f>
        <v>23072405</v>
      </c>
      <c r="E147" s="11" t="str">
        <f t="shared" si="22"/>
        <v>男</v>
      </c>
      <c r="F147" s="12"/>
    </row>
    <row r="148" s="2" customFormat="1" spans="1:6">
      <c r="A148" s="10">
        <v>146</v>
      </c>
      <c r="B148" s="11" t="str">
        <f t="shared" si="23"/>
        <v>07</v>
      </c>
      <c r="C148" s="11" t="s">
        <v>7</v>
      </c>
      <c r="D148" s="11" t="str">
        <f>"23072603"</f>
        <v>23072603</v>
      </c>
      <c r="E148" s="11" t="str">
        <f t="shared" si="22"/>
        <v>男</v>
      </c>
      <c r="F148" s="12"/>
    </row>
    <row r="149" s="2" customFormat="1" spans="1:6">
      <c r="A149" s="10">
        <v>147</v>
      </c>
      <c r="B149" s="11" t="str">
        <f t="shared" si="23"/>
        <v>07</v>
      </c>
      <c r="C149" s="11" t="s">
        <v>7</v>
      </c>
      <c r="D149" s="11" t="str">
        <f>"23072505"</f>
        <v>23072505</v>
      </c>
      <c r="E149" s="11" t="str">
        <f t="shared" si="22"/>
        <v>男</v>
      </c>
      <c r="F149" s="14"/>
    </row>
    <row r="150" s="2" customFormat="1" spans="1:6">
      <c r="A150" s="10">
        <v>148</v>
      </c>
      <c r="B150" s="11" t="str">
        <f t="shared" si="23"/>
        <v>07</v>
      </c>
      <c r="C150" s="11" t="s">
        <v>7</v>
      </c>
      <c r="D150" s="11" t="str">
        <f>"23072332"</f>
        <v>23072332</v>
      </c>
      <c r="E150" s="11" t="str">
        <f t="shared" si="22"/>
        <v>男</v>
      </c>
      <c r="F150" s="12"/>
    </row>
    <row r="151" s="2" customFormat="1" spans="1:6">
      <c r="A151" s="10">
        <v>149</v>
      </c>
      <c r="B151" s="11" t="str">
        <f t="shared" si="23"/>
        <v>07</v>
      </c>
      <c r="C151" s="11" t="s">
        <v>7</v>
      </c>
      <c r="D151" s="11" t="str">
        <f>"23072535"</f>
        <v>23072535</v>
      </c>
      <c r="E151" s="11" t="str">
        <f t="shared" si="22"/>
        <v>男</v>
      </c>
      <c r="F151" s="12"/>
    </row>
    <row r="152" s="2" customFormat="1" spans="1:6">
      <c r="A152" s="10">
        <v>150</v>
      </c>
      <c r="B152" s="11" t="str">
        <f t="shared" si="23"/>
        <v>07</v>
      </c>
      <c r="C152" s="11" t="s">
        <v>7</v>
      </c>
      <c r="D152" s="11" t="str">
        <f>"23072425"</f>
        <v>23072425</v>
      </c>
      <c r="E152" s="11" t="str">
        <f t="shared" si="22"/>
        <v>男</v>
      </c>
      <c r="F152" s="12"/>
    </row>
    <row r="153" s="2" customFormat="1" spans="1:6">
      <c r="A153" s="10">
        <v>151</v>
      </c>
      <c r="B153" s="11" t="str">
        <f t="shared" si="23"/>
        <v>07</v>
      </c>
      <c r="C153" s="11" t="s">
        <v>7</v>
      </c>
      <c r="D153" s="11" t="str">
        <f>"23072525"</f>
        <v>23072525</v>
      </c>
      <c r="E153" s="11" t="str">
        <f t="shared" si="22"/>
        <v>男</v>
      </c>
      <c r="F153" s="12"/>
    </row>
    <row r="154" s="2" customFormat="1" spans="1:6">
      <c r="A154" s="10">
        <v>152</v>
      </c>
      <c r="B154" s="11" t="str">
        <f t="shared" si="23"/>
        <v>07</v>
      </c>
      <c r="C154" s="11" t="s">
        <v>7</v>
      </c>
      <c r="D154" s="11" t="str">
        <f>"23072526"</f>
        <v>23072526</v>
      </c>
      <c r="E154" s="11" t="str">
        <f t="shared" si="22"/>
        <v>男</v>
      </c>
      <c r="F154" s="12"/>
    </row>
    <row r="155" s="2" customFormat="1" spans="1:6">
      <c r="A155" s="10">
        <v>153</v>
      </c>
      <c r="B155" s="11" t="str">
        <f t="shared" si="23"/>
        <v>07</v>
      </c>
      <c r="C155" s="11" t="s">
        <v>7</v>
      </c>
      <c r="D155" s="11" t="str">
        <f>"23072519"</f>
        <v>23072519</v>
      </c>
      <c r="E155" s="11" t="str">
        <f t="shared" si="22"/>
        <v>男</v>
      </c>
      <c r="F155" s="12"/>
    </row>
    <row r="156" s="2" customFormat="1" spans="1:6">
      <c r="A156" s="10">
        <v>154</v>
      </c>
      <c r="B156" s="15" t="str">
        <f t="shared" si="23"/>
        <v>07</v>
      </c>
      <c r="C156" s="15" t="s">
        <v>7</v>
      </c>
      <c r="D156" s="15" t="str">
        <f>"23072609"</f>
        <v>23072609</v>
      </c>
      <c r="E156" s="15" t="str">
        <f t="shared" si="22"/>
        <v>男</v>
      </c>
      <c r="F156" s="14"/>
    </row>
    <row r="157" s="2" customFormat="1" spans="1:6">
      <c r="A157" s="10">
        <v>155</v>
      </c>
      <c r="B157" s="15" t="str">
        <f t="shared" si="23"/>
        <v>07</v>
      </c>
      <c r="C157" s="15" t="s">
        <v>7</v>
      </c>
      <c r="D157" s="15" t="str">
        <f>"23072513"</f>
        <v>23072513</v>
      </c>
      <c r="E157" s="15" t="str">
        <f t="shared" si="22"/>
        <v>男</v>
      </c>
      <c r="F157" s="14"/>
    </row>
    <row r="158" s="2" customFormat="1" spans="1:6">
      <c r="A158" s="10">
        <v>156</v>
      </c>
      <c r="B158" s="11" t="str">
        <f t="shared" ref="B158:B191" si="24">"08"</f>
        <v>08</v>
      </c>
      <c r="C158" s="11" t="s">
        <v>8</v>
      </c>
      <c r="D158" s="11" t="str">
        <f>"23083001"</f>
        <v>23083001</v>
      </c>
      <c r="E158" s="11" t="str">
        <f t="shared" ref="E158:E172" si="25">"女"</f>
        <v>女</v>
      </c>
      <c r="F158" s="12"/>
    </row>
    <row r="159" s="2" customFormat="1" spans="1:6">
      <c r="A159" s="10">
        <v>157</v>
      </c>
      <c r="B159" s="11" t="str">
        <f t="shared" si="24"/>
        <v>08</v>
      </c>
      <c r="C159" s="11" t="s">
        <v>8</v>
      </c>
      <c r="D159" s="11" t="str">
        <f>"23083026"</f>
        <v>23083026</v>
      </c>
      <c r="E159" s="11" t="str">
        <f t="shared" si="25"/>
        <v>女</v>
      </c>
      <c r="F159" s="12"/>
    </row>
    <row r="160" s="2" customFormat="1" spans="1:6">
      <c r="A160" s="10">
        <v>158</v>
      </c>
      <c r="B160" s="11" t="str">
        <f t="shared" si="24"/>
        <v>08</v>
      </c>
      <c r="C160" s="11" t="s">
        <v>8</v>
      </c>
      <c r="D160" s="11" t="str">
        <f>"23083012"</f>
        <v>23083012</v>
      </c>
      <c r="E160" s="11" t="str">
        <f t="shared" si="25"/>
        <v>女</v>
      </c>
      <c r="F160" s="12"/>
    </row>
    <row r="161" s="2" customFormat="1" spans="1:6">
      <c r="A161" s="10">
        <v>159</v>
      </c>
      <c r="B161" s="11" t="str">
        <f t="shared" si="24"/>
        <v>08</v>
      </c>
      <c r="C161" s="11" t="s">
        <v>8</v>
      </c>
      <c r="D161" s="11" t="str">
        <f>"23083013"</f>
        <v>23083013</v>
      </c>
      <c r="E161" s="11" t="str">
        <f t="shared" si="25"/>
        <v>女</v>
      </c>
      <c r="F161" s="12"/>
    </row>
    <row r="162" s="2" customFormat="1" spans="1:6">
      <c r="A162" s="10">
        <v>160</v>
      </c>
      <c r="B162" s="11" t="str">
        <f t="shared" si="24"/>
        <v>08</v>
      </c>
      <c r="C162" s="11" t="s">
        <v>8</v>
      </c>
      <c r="D162" s="11" t="str">
        <f>"23083002"</f>
        <v>23083002</v>
      </c>
      <c r="E162" s="11" t="str">
        <f t="shared" si="25"/>
        <v>女</v>
      </c>
      <c r="F162" s="12"/>
    </row>
    <row r="163" s="2" customFormat="1" spans="1:6">
      <c r="A163" s="10">
        <v>161</v>
      </c>
      <c r="B163" s="11" t="str">
        <f t="shared" si="24"/>
        <v>08</v>
      </c>
      <c r="C163" s="11" t="s">
        <v>8</v>
      </c>
      <c r="D163" s="11" t="str">
        <f>"23082723"</f>
        <v>23082723</v>
      </c>
      <c r="E163" s="11" t="str">
        <f t="shared" si="25"/>
        <v>女</v>
      </c>
      <c r="F163" s="12"/>
    </row>
    <row r="164" s="2" customFormat="1" spans="1:6">
      <c r="A164" s="10">
        <v>162</v>
      </c>
      <c r="B164" s="11" t="str">
        <f t="shared" si="24"/>
        <v>08</v>
      </c>
      <c r="C164" s="11" t="s">
        <v>8</v>
      </c>
      <c r="D164" s="11" t="str">
        <f>"23083108"</f>
        <v>23083108</v>
      </c>
      <c r="E164" s="11" t="str">
        <f t="shared" si="25"/>
        <v>女</v>
      </c>
      <c r="F164" s="12"/>
    </row>
    <row r="165" s="2" customFormat="1" spans="1:6">
      <c r="A165" s="10">
        <v>163</v>
      </c>
      <c r="B165" s="11" t="str">
        <f t="shared" si="24"/>
        <v>08</v>
      </c>
      <c r="C165" s="11" t="s">
        <v>8</v>
      </c>
      <c r="D165" s="11" t="str">
        <f>"23082818"</f>
        <v>23082818</v>
      </c>
      <c r="E165" s="11" t="str">
        <f t="shared" si="25"/>
        <v>女</v>
      </c>
      <c r="F165" s="12"/>
    </row>
    <row r="166" s="2" customFormat="1" spans="1:6">
      <c r="A166" s="10">
        <v>164</v>
      </c>
      <c r="B166" s="11" t="str">
        <f t="shared" si="24"/>
        <v>08</v>
      </c>
      <c r="C166" s="11" t="s">
        <v>8</v>
      </c>
      <c r="D166" s="11" t="str">
        <f>"23082702"</f>
        <v>23082702</v>
      </c>
      <c r="E166" s="11" t="str">
        <f t="shared" si="25"/>
        <v>女</v>
      </c>
      <c r="F166" s="12"/>
    </row>
    <row r="167" s="2" customFormat="1" spans="1:6">
      <c r="A167" s="10">
        <v>165</v>
      </c>
      <c r="B167" s="11" t="str">
        <f t="shared" si="24"/>
        <v>08</v>
      </c>
      <c r="C167" s="11" t="s">
        <v>8</v>
      </c>
      <c r="D167" s="11" t="str">
        <f>"23083117"</f>
        <v>23083117</v>
      </c>
      <c r="E167" s="11" t="str">
        <f t="shared" si="25"/>
        <v>女</v>
      </c>
      <c r="F167" s="12"/>
    </row>
    <row r="168" s="2" customFormat="1" spans="1:6">
      <c r="A168" s="10">
        <v>166</v>
      </c>
      <c r="B168" s="11" t="str">
        <f t="shared" si="24"/>
        <v>08</v>
      </c>
      <c r="C168" s="11" t="s">
        <v>8</v>
      </c>
      <c r="D168" s="11" t="str">
        <f>"23083101"</f>
        <v>23083101</v>
      </c>
      <c r="E168" s="11" t="str">
        <f t="shared" si="25"/>
        <v>女</v>
      </c>
      <c r="F168" s="12"/>
    </row>
    <row r="169" s="2" customFormat="1" spans="1:6">
      <c r="A169" s="10">
        <v>167</v>
      </c>
      <c r="B169" s="11" t="str">
        <f t="shared" si="24"/>
        <v>08</v>
      </c>
      <c r="C169" s="11" t="s">
        <v>8</v>
      </c>
      <c r="D169" s="11" t="str">
        <f>"23082833"</f>
        <v>23082833</v>
      </c>
      <c r="E169" s="11" t="str">
        <f t="shared" si="25"/>
        <v>女</v>
      </c>
      <c r="F169" s="12"/>
    </row>
    <row r="170" s="2" customFormat="1" spans="1:6">
      <c r="A170" s="10">
        <v>168</v>
      </c>
      <c r="B170" s="11" t="str">
        <f t="shared" si="24"/>
        <v>08</v>
      </c>
      <c r="C170" s="11" t="s">
        <v>8</v>
      </c>
      <c r="D170" s="11" t="str">
        <f>"23082712"</f>
        <v>23082712</v>
      </c>
      <c r="E170" s="11" t="str">
        <f t="shared" si="25"/>
        <v>女</v>
      </c>
      <c r="F170" s="12"/>
    </row>
    <row r="171" s="2" customFormat="1" spans="1:6">
      <c r="A171" s="10">
        <v>169</v>
      </c>
      <c r="B171" s="11" t="str">
        <f t="shared" si="24"/>
        <v>08</v>
      </c>
      <c r="C171" s="11" t="s">
        <v>8</v>
      </c>
      <c r="D171" s="11" t="str">
        <f>"23082916"</f>
        <v>23082916</v>
      </c>
      <c r="E171" s="11" t="str">
        <f t="shared" si="25"/>
        <v>女</v>
      </c>
      <c r="F171" s="12"/>
    </row>
    <row r="172" s="2" customFormat="1" spans="1:6">
      <c r="A172" s="10">
        <v>170</v>
      </c>
      <c r="B172" s="11" t="str">
        <f t="shared" si="24"/>
        <v>08</v>
      </c>
      <c r="C172" s="11" t="s">
        <v>8</v>
      </c>
      <c r="D172" s="11" t="str">
        <f>"23082802"</f>
        <v>23082802</v>
      </c>
      <c r="E172" s="11" t="str">
        <f t="shared" si="25"/>
        <v>女</v>
      </c>
      <c r="F172" s="12"/>
    </row>
    <row r="173" s="2" customFormat="1" spans="1:6">
      <c r="A173" s="10">
        <v>171</v>
      </c>
      <c r="B173" s="11" t="str">
        <f t="shared" si="24"/>
        <v>08</v>
      </c>
      <c r="C173" s="11" t="s">
        <v>8</v>
      </c>
      <c r="D173" s="11" t="str">
        <f>"23082733"</f>
        <v>23082733</v>
      </c>
      <c r="E173" s="11" t="str">
        <f>"男"</f>
        <v>男</v>
      </c>
      <c r="F173" s="12"/>
    </row>
    <row r="174" s="2" customFormat="1" spans="1:6">
      <c r="A174" s="10">
        <v>172</v>
      </c>
      <c r="B174" s="11" t="str">
        <f t="shared" si="24"/>
        <v>08</v>
      </c>
      <c r="C174" s="11" t="s">
        <v>8</v>
      </c>
      <c r="D174" s="11" t="str">
        <f>"23083134"</f>
        <v>23083134</v>
      </c>
      <c r="E174" s="11" t="str">
        <f t="shared" ref="E174:E191" si="26">"女"</f>
        <v>女</v>
      </c>
      <c r="F174" s="12"/>
    </row>
    <row r="175" s="2" customFormat="1" spans="1:6">
      <c r="A175" s="10">
        <v>173</v>
      </c>
      <c r="B175" s="11" t="str">
        <f t="shared" si="24"/>
        <v>08</v>
      </c>
      <c r="C175" s="11" t="s">
        <v>8</v>
      </c>
      <c r="D175" s="11" t="str">
        <f>"23082707"</f>
        <v>23082707</v>
      </c>
      <c r="E175" s="11" t="str">
        <f t="shared" si="26"/>
        <v>女</v>
      </c>
      <c r="F175" s="12"/>
    </row>
    <row r="176" s="2" customFormat="1" spans="1:6">
      <c r="A176" s="10">
        <v>174</v>
      </c>
      <c r="B176" s="11" t="str">
        <f t="shared" si="24"/>
        <v>08</v>
      </c>
      <c r="C176" s="11" t="s">
        <v>8</v>
      </c>
      <c r="D176" s="11" t="str">
        <f>"23082811"</f>
        <v>23082811</v>
      </c>
      <c r="E176" s="11" t="str">
        <f t="shared" si="26"/>
        <v>女</v>
      </c>
      <c r="F176" s="12"/>
    </row>
    <row r="177" s="2" customFormat="1" spans="1:6">
      <c r="A177" s="10">
        <v>175</v>
      </c>
      <c r="B177" s="11" t="str">
        <f t="shared" si="24"/>
        <v>08</v>
      </c>
      <c r="C177" s="11" t="s">
        <v>8</v>
      </c>
      <c r="D177" s="11" t="str">
        <f>"23082826"</f>
        <v>23082826</v>
      </c>
      <c r="E177" s="11" t="str">
        <f t="shared" si="26"/>
        <v>女</v>
      </c>
      <c r="F177" s="12"/>
    </row>
    <row r="178" s="2" customFormat="1" spans="1:6">
      <c r="A178" s="10">
        <v>176</v>
      </c>
      <c r="B178" s="11" t="str">
        <f t="shared" si="24"/>
        <v>08</v>
      </c>
      <c r="C178" s="11" t="s">
        <v>8</v>
      </c>
      <c r="D178" s="11" t="str">
        <f>"23082932"</f>
        <v>23082932</v>
      </c>
      <c r="E178" s="11" t="str">
        <f t="shared" si="26"/>
        <v>女</v>
      </c>
      <c r="F178" s="12"/>
    </row>
    <row r="179" s="2" customFormat="1" spans="1:6">
      <c r="A179" s="10">
        <v>177</v>
      </c>
      <c r="B179" s="11" t="str">
        <f t="shared" si="24"/>
        <v>08</v>
      </c>
      <c r="C179" s="11" t="s">
        <v>8</v>
      </c>
      <c r="D179" s="11" t="str">
        <f>"23083028"</f>
        <v>23083028</v>
      </c>
      <c r="E179" s="11" t="str">
        <f t="shared" si="26"/>
        <v>女</v>
      </c>
      <c r="F179" s="12"/>
    </row>
    <row r="180" s="2" customFormat="1" spans="1:6">
      <c r="A180" s="10">
        <v>178</v>
      </c>
      <c r="B180" s="11" t="str">
        <f t="shared" si="24"/>
        <v>08</v>
      </c>
      <c r="C180" s="11" t="s">
        <v>8</v>
      </c>
      <c r="D180" s="11" t="str">
        <f>"23083112"</f>
        <v>23083112</v>
      </c>
      <c r="E180" s="11" t="str">
        <f t="shared" si="26"/>
        <v>女</v>
      </c>
      <c r="F180" s="12"/>
    </row>
    <row r="181" s="2" customFormat="1" spans="1:6">
      <c r="A181" s="10">
        <v>179</v>
      </c>
      <c r="B181" s="11" t="str">
        <f t="shared" si="24"/>
        <v>08</v>
      </c>
      <c r="C181" s="11" t="s">
        <v>8</v>
      </c>
      <c r="D181" s="11" t="str">
        <f>"23082806"</f>
        <v>23082806</v>
      </c>
      <c r="E181" s="11" t="str">
        <f t="shared" si="26"/>
        <v>女</v>
      </c>
      <c r="F181" s="12"/>
    </row>
    <row r="182" s="2" customFormat="1" spans="1:6">
      <c r="A182" s="10">
        <v>180</v>
      </c>
      <c r="B182" s="11" t="str">
        <f t="shared" si="24"/>
        <v>08</v>
      </c>
      <c r="C182" s="11" t="s">
        <v>8</v>
      </c>
      <c r="D182" s="11" t="str">
        <f>"23083014"</f>
        <v>23083014</v>
      </c>
      <c r="E182" s="11" t="str">
        <f t="shared" si="26"/>
        <v>女</v>
      </c>
      <c r="F182" s="12"/>
    </row>
    <row r="183" s="2" customFormat="1" spans="1:6">
      <c r="A183" s="10">
        <v>181</v>
      </c>
      <c r="B183" s="11" t="str">
        <f t="shared" si="24"/>
        <v>08</v>
      </c>
      <c r="C183" s="11" t="s">
        <v>8</v>
      </c>
      <c r="D183" s="11" t="str">
        <f>"23082715"</f>
        <v>23082715</v>
      </c>
      <c r="E183" s="11" t="str">
        <f t="shared" si="26"/>
        <v>女</v>
      </c>
      <c r="F183" s="12"/>
    </row>
    <row r="184" s="2" customFormat="1" spans="1:6">
      <c r="A184" s="10">
        <v>182</v>
      </c>
      <c r="B184" s="11" t="str">
        <f t="shared" si="24"/>
        <v>08</v>
      </c>
      <c r="C184" s="11" t="s">
        <v>8</v>
      </c>
      <c r="D184" s="11" t="str">
        <f>"23083129"</f>
        <v>23083129</v>
      </c>
      <c r="E184" s="11" t="str">
        <f t="shared" si="26"/>
        <v>女</v>
      </c>
      <c r="F184" s="12"/>
    </row>
    <row r="185" s="2" customFormat="1" spans="1:6">
      <c r="A185" s="10">
        <v>183</v>
      </c>
      <c r="B185" s="11" t="str">
        <f t="shared" si="24"/>
        <v>08</v>
      </c>
      <c r="C185" s="11" t="s">
        <v>8</v>
      </c>
      <c r="D185" s="11" t="str">
        <f>"23082931"</f>
        <v>23082931</v>
      </c>
      <c r="E185" s="11" t="str">
        <f t="shared" si="26"/>
        <v>女</v>
      </c>
      <c r="F185" s="12"/>
    </row>
    <row r="186" s="2" customFormat="1" spans="1:6">
      <c r="A186" s="10">
        <v>184</v>
      </c>
      <c r="B186" s="11" t="str">
        <f t="shared" si="24"/>
        <v>08</v>
      </c>
      <c r="C186" s="11" t="s">
        <v>8</v>
      </c>
      <c r="D186" s="11" t="str">
        <f>"23082930"</f>
        <v>23082930</v>
      </c>
      <c r="E186" s="11" t="str">
        <f t="shared" si="26"/>
        <v>女</v>
      </c>
      <c r="F186" s="12"/>
    </row>
    <row r="187" s="2" customFormat="1" spans="1:6">
      <c r="A187" s="10">
        <v>185</v>
      </c>
      <c r="B187" s="11" t="str">
        <f t="shared" si="24"/>
        <v>08</v>
      </c>
      <c r="C187" s="11" t="s">
        <v>8</v>
      </c>
      <c r="D187" s="11" t="str">
        <f>"23083119"</f>
        <v>23083119</v>
      </c>
      <c r="E187" s="11" t="str">
        <f t="shared" si="26"/>
        <v>女</v>
      </c>
      <c r="F187" s="12"/>
    </row>
    <row r="188" s="2" customFormat="1" spans="1:6">
      <c r="A188" s="10">
        <v>186</v>
      </c>
      <c r="B188" s="11" t="str">
        <f t="shared" si="24"/>
        <v>08</v>
      </c>
      <c r="C188" s="11" t="s">
        <v>8</v>
      </c>
      <c r="D188" s="11" t="str">
        <f>"23082933"</f>
        <v>23082933</v>
      </c>
      <c r="E188" s="11" t="str">
        <f t="shared" si="26"/>
        <v>女</v>
      </c>
      <c r="F188" s="13"/>
    </row>
    <row r="189" s="2" customFormat="1" spans="1:6">
      <c r="A189" s="10">
        <v>187</v>
      </c>
      <c r="B189" s="11" t="str">
        <f t="shared" si="24"/>
        <v>08</v>
      </c>
      <c r="C189" s="11" t="s">
        <v>8</v>
      </c>
      <c r="D189" s="11" t="str">
        <f>"23082719"</f>
        <v>23082719</v>
      </c>
      <c r="E189" s="11" t="str">
        <f t="shared" si="26"/>
        <v>女</v>
      </c>
      <c r="F189" s="13"/>
    </row>
    <row r="190" s="2" customFormat="1" spans="1:6">
      <c r="A190" s="10">
        <v>188</v>
      </c>
      <c r="B190" s="11" t="str">
        <f t="shared" si="24"/>
        <v>08</v>
      </c>
      <c r="C190" s="11" t="s">
        <v>8</v>
      </c>
      <c r="D190" s="11" t="str">
        <f>"23082808"</f>
        <v>23082808</v>
      </c>
      <c r="E190" s="11" t="str">
        <f t="shared" si="26"/>
        <v>女</v>
      </c>
      <c r="F190" s="13"/>
    </row>
    <row r="191" s="2" customFormat="1" spans="1:6">
      <c r="A191" s="10">
        <v>189</v>
      </c>
      <c r="B191" s="11" t="str">
        <f t="shared" si="24"/>
        <v>08</v>
      </c>
      <c r="C191" s="11" t="s">
        <v>8</v>
      </c>
      <c r="D191" s="11" t="str">
        <f>"23082709"</f>
        <v>23082709</v>
      </c>
      <c r="E191" s="11" t="str">
        <f t="shared" si="26"/>
        <v>女</v>
      </c>
      <c r="F191" s="13"/>
    </row>
    <row r="192" s="3" customFormat="1" spans="1:6">
      <c r="A192" s="10">
        <v>190</v>
      </c>
      <c r="B192" s="11" t="str">
        <f t="shared" ref="B192:B224" si="27">"09"</f>
        <v>09</v>
      </c>
      <c r="C192" s="11" t="s">
        <v>8</v>
      </c>
      <c r="D192" s="11" t="str">
        <f>"23093312"</f>
        <v>23093312</v>
      </c>
      <c r="E192" s="11" t="str">
        <f t="shared" ref="E192:E255" si="28">"男"</f>
        <v>男</v>
      </c>
      <c r="F192" s="12"/>
    </row>
    <row r="193" s="3" customFormat="1" spans="1:6">
      <c r="A193" s="10">
        <v>191</v>
      </c>
      <c r="B193" s="11" t="str">
        <f t="shared" si="27"/>
        <v>09</v>
      </c>
      <c r="C193" s="11" t="s">
        <v>8</v>
      </c>
      <c r="D193" s="11" t="str">
        <f>"23093302"</f>
        <v>23093302</v>
      </c>
      <c r="E193" s="11" t="str">
        <f t="shared" si="28"/>
        <v>男</v>
      </c>
      <c r="F193" s="12"/>
    </row>
    <row r="194" s="3" customFormat="1" spans="1:6">
      <c r="A194" s="10">
        <v>192</v>
      </c>
      <c r="B194" s="11" t="str">
        <f t="shared" si="27"/>
        <v>09</v>
      </c>
      <c r="C194" s="11" t="s">
        <v>8</v>
      </c>
      <c r="D194" s="11" t="str">
        <f>"23093206"</f>
        <v>23093206</v>
      </c>
      <c r="E194" s="11" t="str">
        <f t="shared" si="28"/>
        <v>男</v>
      </c>
      <c r="F194" s="12"/>
    </row>
    <row r="195" s="3" customFormat="1" spans="1:6">
      <c r="A195" s="10">
        <v>193</v>
      </c>
      <c r="B195" s="11" t="str">
        <f t="shared" si="27"/>
        <v>09</v>
      </c>
      <c r="C195" s="11" t="s">
        <v>8</v>
      </c>
      <c r="D195" s="11" t="str">
        <f>"23093205"</f>
        <v>23093205</v>
      </c>
      <c r="E195" s="11" t="str">
        <f t="shared" si="28"/>
        <v>男</v>
      </c>
      <c r="F195" s="12"/>
    </row>
    <row r="196" s="3" customFormat="1" spans="1:6">
      <c r="A196" s="10">
        <v>194</v>
      </c>
      <c r="B196" s="11" t="str">
        <f t="shared" si="27"/>
        <v>09</v>
      </c>
      <c r="C196" s="11" t="s">
        <v>8</v>
      </c>
      <c r="D196" s="11" t="str">
        <f>"23093232"</f>
        <v>23093232</v>
      </c>
      <c r="E196" s="11" t="str">
        <f t="shared" si="28"/>
        <v>男</v>
      </c>
      <c r="F196" s="10"/>
    </row>
    <row r="197" s="3" customFormat="1" spans="1:6">
      <c r="A197" s="10">
        <v>195</v>
      </c>
      <c r="B197" s="11" t="str">
        <f t="shared" si="27"/>
        <v>09</v>
      </c>
      <c r="C197" s="11" t="s">
        <v>8</v>
      </c>
      <c r="D197" s="11" t="str">
        <f>"23093317"</f>
        <v>23093317</v>
      </c>
      <c r="E197" s="11" t="str">
        <f t="shared" si="28"/>
        <v>男</v>
      </c>
      <c r="F197" s="12"/>
    </row>
    <row r="198" s="1" customFormat="1" spans="1:6">
      <c r="A198" s="10">
        <v>196</v>
      </c>
      <c r="B198" s="11" t="str">
        <f t="shared" si="27"/>
        <v>09</v>
      </c>
      <c r="C198" s="11" t="s">
        <v>8</v>
      </c>
      <c r="D198" s="11" t="str">
        <f>"23093224"</f>
        <v>23093224</v>
      </c>
      <c r="E198" s="11" t="str">
        <f t="shared" si="28"/>
        <v>男</v>
      </c>
      <c r="F198" s="12"/>
    </row>
    <row r="199" s="3" customFormat="1" spans="1:6">
      <c r="A199" s="10">
        <v>197</v>
      </c>
      <c r="B199" s="11" t="str">
        <f t="shared" si="27"/>
        <v>09</v>
      </c>
      <c r="C199" s="11" t="s">
        <v>8</v>
      </c>
      <c r="D199" s="11" t="str">
        <f>"23093320"</f>
        <v>23093320</v>
      </c>
      <c r="E199" s="11" t="str">
        <f t="shared" si="28"/>
        <v>男</v>
      </c>
      <c r="F199" s="12"/>
    </row>
    <row r="200" s="3" customFormat="1" spans="1:6">
      <c r="A200" s="10">
        <v>198</v>
      </c>
      <c r="B200" s="11" t="str">
        <f t="shared" si="27"/>
        <v>09</v>
      </c>
      <c r="C200" s="11" t="s">
        <v>8</v>
      </c>
      <c r="D200" s="11" t="str">
        <f>"23093314"</f>
        <v>23093314</v>
      </c>
      <c r="E200" s="11" t="str">
        <f t="shared" si="28"/>
        <v>男</v>
      </c>
      <c r="F200" s="12"/>
    </row>
    <row r="201" s="3" customFormat="1" spans="1:6">
      <c r="A201" s="10">
        <v>199</v>
      </c>
      <c r="B201" s="11" t="str">
        <f t="shared" si="27"/>
        <v>09</v>
      </c>
      <c r="C201" s="11" t="s">
        <v>8</v>
      </c>
      <c r="D201" s="11" t="str">
        <f>"23093225"</f>
        <v>23093225</v>
      </c>
      <c r="E201" s="11" t="str">
        <f t="shared" si="28"/>
        <v>男</v>
      </c>
      <c r="F201" s="12"/>
    </row>
    <row r="202" s="3" customFormat="1" spans="1:6">
      <c r="A202" s="10">
        <v>200</v>
      </c>
      <c r="B202" s="11" t="str">
        <f t="shared" si="27"/>
        <v>09</v>
      </c>
      <c r="C202" s="11" t="s">
        <v>8</v>
      </c>
      <c r="D202" s="11" t="str">
        <f>"23093218"</f>
        <v>23093218</v>
      </c>
      <c r="E202" s="11" t="str">
        <f t="shared" si="28"/>
        <v>男</v>
      </c>
      <c r="F202" s="10"/>
    </row>
    <row r="203" s="3" customFormat="1" spans="1:6">
      <c r="A203" s="10">
        <v>201</v>
      </c>
      <c r="B203" s="11" t="str">
        <f t="shared" si="27"/>
        <v>09</v>
      </c>
      <c r="C203" s="11" t="s">
        <v>8</v>
      </c>
      <c r="D203" s="11" t="str">
        <f>"23093223"</f>
        <v>23093223</v>
      </c>
      <c r="E203" s="11" t="str">
        <f t="shared" si="28"/>
        <v>男</v>
      </c>
      <c r="F203" s="12"/>
    </row>
    <row r="204" s="3" customFormat="1" spans="1:6">
      <c r="A204" s="10">
        <v>202</v>
      </c>
      <c r="B204" s="11" t="str">
        <f t="shared" si="27"/>
        <v>09</v>
      </c>
      <c r="C204" s="11" t="s">
        <v>8</v>
      </c>
      <c r="D204" s="11" t="str">
        <f>"23093324"</f>
        <v>23093324</v>
      </c>
      <c r="E204" s="11" t="str">
        <f t="shared" si="28"/>
        <v>男</v>
      </c>
      <c r="F204" s="12"/>
    </row>
    <row r="205" s="3" customFormat="1" spans="1:6">
      <c r="A205" s="10">
        <v>203</v>
      </c>
      <c r="B205" s="11" t="str">
        <f t="shared" si="27"/>
        <v>09</v>
      </c>
      <c r="C205" s="11" t="s">
        <v>8</v>
      </c>
      <c r="D205" s="11" t="str">
        <f>"23093228"</f>
        <v>23093228</v>
      </c>
      <c r="E205" s="11" t="str">
        <f t="shared" si="28"/>
        <v>男</v>
      </c>
      <c r="F205" s="12"/>
    </row>
    <row r="206" s="3" customFormat="1" spans="1:6">
      <c r="A206" s="10">
        <v>204</v>
      </c>
      <c r="B206" s="11" t="str">
        <f t="shared" si="27"/>
        <v>09</v>
      </c>
      <c r="C206" s="11" t="s">
        <v>8</v>
      </c>
      <c r="D206" s="11" t="str">
        <f>"23093319"</f>
        <v>23093319</v>
      </c>
      <c r="E206" s="11" t="str">
        <f t="shared" si="28"/>
        <v>男</v>
      </c>
      <c r="F206" s="12"/>
    </row>
    <row r="207" s="3" customFormat="1" spans="1:6">
      <c r="A207" s="10">
        <v>205</v>
      </c>
      <c r="B207" s="11" t="str">
        <f t="shared" si="27"/>
        <v>09</v>
      </c>
      <c r="C207" s="11" t="s">
        <v>8</v>
      </c>
      <c r="D207" s="11" t="str">
        <f>"23093235"</f>
        <v>23093235</v>
      </c>
      <c r="E207" s="11" t="str">
        <f t="shared" si="28"/>
        <v>男</v>
      </c>
      <c r="F207" s="12"/>
    </row>
    <row r="208" s="3" customFormat="1" spans="1:6">
      <c r="A208" s="10">
        <v>206</v>
      </c>
      <c r="B208" s="11" t="str">
        <f t="shared" si="27"/>
        <v>09</v>
      </c>
      <c r="C208" s="11" t="s">
        <v>8</v>
      </c>
      <c r="D208" s="11" t="str">
        <f>"23093214"</f>
        <v>23093214</v>
      </c>
      <c r="E208" s="11" t="str">
        <f t="shared" si="28"/>
        <v>男</v>
      </c>
      <c r="F208" s="12"/>
    </row>
    <row r="209" s="1" customFormat="1" spans="1:6">
      <c r="A209" s="10">
        <v>207</v>
      </c>
      <c r="B209" s="11" t="str">
        <f t="shared" si="27"/>
        <v>09</v>
      </c>
      <c r="C209" s="11" t="s">
        <v>8</v>
      </c>
      <c r="D209" s="11" t="str">
        <f>"23093220"</f>
        <v>23093220</v>
      </c>
      <c r="E209" s="11" t="str">
        <f t="shared" si="28"/>
        <v>男</v>
      </c>
      <c r="F209" s="12"/>
    </row>
    <row r="210" s="3" customFormat="1" spans="1:6">
      <c r="A210" s="10">
        <v>208</v>
      </c>
      <c r="B210" s="11" t="str">
        <f t="shared" si="27"/>
        <v>09</v>
      </c>
      <c r="C210" s="11" t="s">
        <v>8</v>
      </c>
      <c r="D210" s="11" t="str">
        <f>"23093201"</f>
        <v>23093201</v>
      </c>
      <c r="E210" s="11" t="str">
        <f t="shared" si="28"/>
        <v>男</v>
      </c>
      <c r="F210" s="12"/>
    </row>
    <row r="211" s="3" customFormat="1" spans="1:6">
      <c r="A211" s="10">
        <v>209</v>
      </c>
      <c r="B211" s="11" t="str">
        <f t="shared" si="27"/>
        <v>09</v>
      </c>
      <c r="C211" s="11" t="s">
        <v>8</v>
      </c>
      <c r="D211" s="11" t="str">
        <f>"23093234"</f>
        <v>23093234</v>
      </c>
      <c r="E211" s="11" t="str">
        <f t="shared" si="28"/>
        <v>男</v>
      </c>
      <c r="F211" s="12"/>
    </row>
    <row r="212" s="3" customFormat="1" spans="1:6">
      <c r="A212" s="10">
        <v>210</v>
      </c>
      <c r="B212" s="11" t="str">
        <f t="shared" si="27"/>
        <v>09</v>
      </c>
      <c r="C212" s="11" t="s">
        <v>8</v>
      </c>
      <c r="D212" s="11" t="str">
        <f>"23093215"</f>
        <v>23093215</v>
      </c>
      <c r="E212" s="11" t="str">
        <f t="shared" si="28"/>
        <v>男</v>
      </c>
      <c r="F212" s="12"/>
    </row>
    <row r="213" s="3" customFormat="1" spans="1:6">
      <c r="A213" s="10">
        <v>211</v>
      </c>
      <c r="B213" s="11" t="str">
        <f t="shared" si="27"/>
        <v>09</v>
      </c>
      <c r="C213" s="11" t="s">
        <v>8</v>
      </c>
      <c r="D213" s="11" t="str">
        <f>"23093309"</f>
        <v>23093309</v>
      </c>
      <c r="E213" s="11" t="str">
        <f t="shared" si="28"/>
        <v>男</v>
      </c>
      <c r="F213" s="12"/>
    </row>
    <row r="214" s="3" customFormat="1" spans="1:6">
      <c r="A214" s="10">
        <v>212</v>
      </c>
      <c r="B214" s="11" t="str">
        <f t="shared" si="27"/>
        <v>09</v>
      </c>
      <c r="C214" s="11" t="s">
        <v>8</v>
      </c>
      <c r="D214" s="11" t="str">
        <f>"23093308"</f>
        <v>23093308</v>
      </c>
      <c r="E214" s="11" t="str">
        <f t="shared" si="28"/>
        <v>男</v>
      </c>
      <c r="F214" s="12"/>
    </row>
    <row r="215" s="3" customFormat="1" spans="1:6">
      <c r="A215" s="10">
        <v>213</v>
      </c>
      <c r="B215" s="11" t="str">
        <f t="shared" si="27"/>
        <v>09</v>
      </c>
      <c r="C215" s="11" t="s">
        <v>8</v>
      </c>
      <c r="D215" s="11" t="str">
        <f>"23093216"</f>
        <v>23093216</v>
      </c>
      <c r="E215" s="11" t="str">
        <f t="shared" si="28"/>
        <v>男</v>
      </c>
      <c r="F215" s="12"/>
    </row>
    <row r="216" s="3" customFormat="1" spans="1:6">
      <c r="A216" s="10">
        <v>214</v>
      </c>
      <c r="B216" s="11" t="str">
        <f t="shared" si="27"/>
        <v>09</v>
      </c>
      <c r="C216" s="11" t="s">
        <v>8</v>
      </c>
      <c r="D216" s="11" t="str">
        <f>"23093316"</f>
        <v>23093316</v>
      </c>
      <c r="E216" s="11" t="str">
        <f t="shared" si="28"/>
        <v>男</v>
      </c>
      <c r="F216" s="12"/>
    </row>
    <row r="217" s="3" customFormat="1" spans="1:6">
      <c r="A217" s="10">
        <v>215</v>
      </c>
      <c r="B217" s="11" t="str">
        <f t="shared" si="27"/>
        <v>09</v>
      </c>
      <c r="C217" s="11" t="s">
        <v>8</v>
      </c>
      <c r="D217" s="11" t="str">
        <f>"23093233"</f>
        <v>23093233</v>
      </c>
      <c r="E217" s="11" t="str">
        <f t="shared" si="28"/>
        <v>男</v>
      </c>
      <c r="F217" s="12"/>
    </row>
    <row r="218" s="3" customFormat="1" spans="1:6">
      <c r="A218" s="10">
        <v>216</v>
      </c>
      <c r="B218" s="11" t="str">
        <f t="shared" si="27"/>
        <v>09</v>
      </c>
      <c r="C218" s="11" t="s">
        <v>8</v>
      </c>
      <c r="D218" s="11" t="str">
        <f>"23093203"</f>
        <v>23093203</v>
      </c>
      <c r="E218" s="11" t="str">
        <f t="shared" si="28"/>
        <v>男</v>
      </c>
      <c r="F218" s="12"/>
    </row>
    <row r="219" s="3" customFormat="1" spans="1:6">
      <c r="A219" s="10">
        <v>217</v>
      </c>
      <c r="B219" s="11" t="str">
        <f t="shared" si="27"/>
        <v>09</v>
      </c>
      <c r="C219" s="11" t="s">
        <v>8</v>
      </c>
      <c r="D219" s="11" t="str">
        <f>"23093209"</f>
        <v>23093209</v>
      </c>
      <c r="E219" s="11" t="str">
        <f t="shared" si="28"/>
        <v>男</v>
      </c>
      <c r="F219" s="12"/>
    </row>
    <row r="220" s="3" customFormat="1" spans="1:6">
      <c r="A220" s="10">
        <v>218</v>
      </c>
      <c r="B220" s="11" t="str">
        <f t="shared" si="27"/>
        <v>09</v>
      </c>
      <c r="C220" s="11" t="s">
        <v>8</v>
      </c>
      <c r="D220" s="11" t="str">
        <f>"23093207"</f>
        <v>23093207</v>
      </c>
      <c r="E220" s="11" t="str">
        <f t="shared" si="28"/>
        <v>男</v>
      </c>
      <c r="F220" s="10"/>
    </row>
    <row r="221" s="3" customFormat="1" spans="1:6">
      <c r="A221" s="10">
        <v>219</v>
      </c>
      <c r="B221" s="11" t="str">
        <f t="shared" si="27"/>
        <v>09</v>
      </c>
      <c r="C221" s="11" t="s">
        <v>8</v>
      </c>
      <c r="D221" s="11" t="str">
        <f>"23093313"</f>
        <v>23093313</v>
      </c>
      <c r="E221" s="11" t="str">
        <f t="shared" si="28"/>
        <v>男</v>
      </c>
      <c r="F221" s="12"/>
    </row>
    <row r="222" s="3" customFormat="1" spans="1:6">
      <c r="A222" s="10">
        <v>220</v>
      </c>
      <c r="B222" s="11" t="str">
        <f t="shared" si="27"/>
        <v>09</v>
      </c>
      <c r="C222" s="11" t="s">
        <v>8</v>
      </c>
      <c r="D222" s="11" t="str">
        <f>"23093217"</f>
        <v>23093217</v>
      </c>
      <c r="E222" s="11" t="str">
        <f t="shared" si="28"/>
        <v>男</v>
      </c>
      <c r="F222" s="12"/>
    </row>
    <row r="223" s="3" customFormat="1" spans="1:6">
      <c r="A223" s="10">
        <v>221</v>
      </c>
      <c r="B223" s="11" t="str">
        <f t="shared" si="27"/>
        <v>09</v>
      </c>
      <c r="C223" s="11" t="s">
        <v>8</v>
      </c>
      <c r="D223" s="11" t="str">
        <f>"23093229"</f>
        <v>23093229</v>
      </c>
      <c r="E223" s="11" t="str">
        <f t="shared" si="28"/>
        <v>男</v>
      </c>
      <c r="F223" s="12"/>
    </row>
    <row r="224" s="3" customFormat="1" spans="1:6">
      <c r="A224" s="10">
        <v>222</v>
      </c>
      <c r="B224" s="11" t="str">
        <f t="shared" si="27"/>
        <v>09</v>
      </c>
      <c r="C224" s="11" t="s">
        <v>8</v>
      </c>
      <c r="D224" s="11" t="str">
        <f>"23093318"</f>
        <v>23093318</v>
      </c>
      <c r="E224" s="11" t="str">
        <f t="shared" si="28"/>
        <v>男</v>
      </c>
      <c r="F224" s="12"/>
    </row>
    <row r="225" s="3" customFormat="1" spans="1:6">
      <c r="A225" s="10">
        <v>223</v>
      </c>
      <c r="B225" s="11" t="str">
        <f t="shared" ref="B225:B257" si="29">"10"</f>
        <v>10</v>
      </c>
      <c r="C225" s="11" t="s">
        <v>8</v>
      </c>
      <c r="D225" s="11" t="str">
        <f>"23103329"</f>
        <v>23103329</v>
      </c>
      <c r="E225" s="11" t="str">
        <f t="shared" si="28"/>
        <v>男</v>
      </c>
      <c r="F225" s="10"/>
    </row>
    <row r="226" s="3" customFormat="1" spans="1:6">
      <c r="A226" s="10">
        <v>224</v>
      </c>
      <c r="B226" s="11" t="str">
        <f t="shared" si="29"/>
        <v>10</v>
      </c>
      <c r="C226" s="11" t="s">
        <v>8</v>
      </c>
      <c r="D226" s="11" t="str">
        <f>"23103411"</f>
        <v>23103411</v>
      </c>
      <c r="E226" s="11" t="str">
        <f t="shared" si="28"/>
        <v>男</v>
      </c>
      <c r="F226" s="12"/>
    </row>
    <row r="227" s="3" customFormat="1" spans="1:6">
      <c r="A227" s="10">
        <v>225</v>
      </c>
      <c r="B227" s="11" t="str">
        <f t="shared" si="29"/>
        <v>10</v>
      </c>
      <c r="C227" s="11" t="s">
        <v>8</v>
      </c>
      <c r="D227" s="11" t="str">
        <f>"23103430"</f>
        <v>23103430</v>
      </c>
      <c r="E227" s="11" t="str">
        <f t="shared" si="28"/>
        <v>男</v>
      </c>
      <c r="F227" s="12"/>
    </row>
    <row r="228" s="3" customFormat="1" spans="1:6">
      <c r="A228" s="10">
        <v>226</v>
      </c>
      <c r="B228" s="11" t="str">
        <f t="shared" si="29"/>
        <v>10</v>
      </c>
      <c r="C228" s="11" t="s">
        <v>8</v>
      </c>
      <c r="D228" s="11" t="str">
        <f>"23103428"</f>
        <v>23103428</v>
      </c>
      <c r="E228" s="11" t="str">
        <f t="shared" si="28"/>
        <v>男</v>
      </c>
      <c r="F228" s="12"/>
    </row>
    <row r="229" s="1" customFormat="1" spans="1:6">
      <c r="A229" s="10">
        <v>227</v>
      </c>
      <c r="B229" s="15" t="str">
        <f t="shared" si="29"/>
        <v>10</v>
      </c>
      <c r="C229" s="15" t="s">
        <v>8</v>
      </c>
      <c r="D229" s="15" t="str">
        <f>"23103401"</f>
        <v>23103401</v>
      </c>
      <c r="E229" s="15" t="str">
        <f t="shared" si="28"/>
        <v>男</v>
      </c>
      <c r="F229" s="10"/>
    </row>
    <row r="230" s="3" customFormat="1" spans="1:6">
      <c r="A230" s="10">
        <v>228</v>
      </c>
      <c r="B230" s="11" t="str">
        <f t="shared" si="29"/>
        <v>10</v>
      </c>
      <c r="C230" s="11" t="s">
        <v>8</v>
      </c>
      <c r="D230" s="11" t="str">
        <f>"23103407"</f>
        <v>23103407</v>
      </c>
      <c r="E230" s="11" t="str">
        <f t="shared" si="28"/>
        <v>男</v>
      </c>
      <c r="F230" s="12"/>
    </row>
    <row r="231" s="3" customFormat="1" spans="1:6">
      <c r="A231" s="10">
        <v>229</v>
      </c>
      <c r="B231" s="11" t="str">
        <f t="shared" si="29"/>
        <v>10</v>
      </c>
      <c r="C231" s="11" t="s">
        <v>8</v>
      </c>
      <c r="D231" s="11" t="str">
        <f>"23103331"</f>
        <v>23103331</v>
      </c>
      <c r="E231" s="11" t="str">
        <f t="shared" si="28"/>
        <v>男</v>
      </c>
      <c r="F231" s="12"/>
    </row>
    <row r="232" s="3" customFormat="1" spans="1:6">
      <c r="A232" s="10">
        <v>230</v>
      </c>
      <c r="B232" s="11" t="str">
        <f t="shared" si="29"/>
        <v>10</v>
      </c>
      <c r="C232" s="11" t="s">
        <v>8</v>
      </c>
      <c r="D232" s="11" t="str">
        <f>"23103420"</f>
        <v>23103420</v>
      </c>
      <c r="E232" s="11" t="str">
        <f t="shared" si="28"/>
        <v>男</v>
      </c>
      <c r="F232" s="14"/>
    </row>
    <row r="233" s="3" customFormat="1" spans="1:6">
      <c r="A233" s="10">
        <v>231</v>
      </c>
      <c r="B233" s="11" t="str">
        <f t="shared" si="29"/>
        <v>10</v>
      </c>
      <c r="C233" s="11" t="s">
        <v>8</v>
      </c>
      <c r="D233" s="11" t="str">
        <f>"23103415"</f>
        <v>23103415</v>
      </c>
      <c r="E233" s="11" t="str">
        <f t="shared" si="28"/>
        <v>男</v>
      </c>
      <c r="F233" s="12"/>
    </row>
    <row r="234" s="3" customFormat="1" spans="1:6">
      <c r="A234" s="10">
        <v>232</v>
      </c>
      <c r="B234" s="11" t="str">
        <f t="shared" si="29"/>
        <v>10</v>
      </c>
      <c r="C234" s="11" t="s">
        <v>8</v>
      </c>
      <c r="D234" s="11" t="str">
        <f>"23103422"</f>
        <v>23103422</v>
      </c>
      <c r="E234" s="11" t="str">
        <f t="shared" si="28"/>
        <v>男</v>
      </c>
      <c r="F234" s="12"/>
    </row>
    <row r="235" s="3" customFormat="1" spans="1:6">
      <c r="A235" s="10">
        <v>233</v>
      </c>
      <c r="B235" s="11" t="str">
        <f t="shared" si="29"/>
        <v>10</v>
      </c>
      <c r="C235" s="11" t="s">
        <v>8</v>
      </c>
      <c r="D235" s="11" t="str">
        <f>"23103431"</f>
        <v>23103431</v>
      </c>
      <c r="E235" s="11" t="str">
        <f t="shared" si="28"/>
        <v>男</v>
      </c>
      <c r="F235" s="12"/>
    </row>
    <row r="236" s="3" customFormat="1" spans="1:6">
      <c r="A236" s="10">
        <v>234</v>
      </c>
      <c r="B236" s="11" t="str">
        <f t="shared" si="29"/>
        <v>10</v>
      </c>
      <c r="C236" s="11" t="s">
        <v>8</v>
      </c>
      <c r="D236" s="11" t="str">
        <f>"23103510"</f>
        <v>23103510</v>
      </c>
      <c r="E236" s="11" t="str">
        <f t="shared" si="28"/>
        <v>男</v>
      </c>
      <c r="F236" s="12"/>
    </row>
    <row r="237" s="3" customFormat="1" spans="1:6">
      <c r="A237" s="10">
        <v>235</v>
      </c>
      <c r="B237" s="11" t="str">
        <f t="shared" si="29"/>
        <v>10</v>
      </c>
      <c r="C237" s="11" t="s">
        <v>8</v>
      </c>
      <c r="D237" s="11" t="str">
        <f>"23103511"</f>
        <v>23103511</v>
      </c>
      <c r="E237" s="11" t="str">
        <f t="shared" si="28"/>
        <v>男</v>
      </c>
      <c r="F237" s="12"/>
    </row>
    <row r="238" s="3" customFormat="1" spans="1:6">
      <c r="A238" s="10">
        <v>236</v>
      </c>
      <c r="B238" s="11" t="str">
        <f t="shared" si="29"/>
        <v>10</v>
      </c>
      <c r="C238" s="11" t="s">
        <v>8</v>
      </c>
      <c r="D238" s="11" t="str">
        <f>"23103403"</f>
        <v>23103403</v>
      </c>
      <c r="E238" s="11" t="str">
        <f t="shared" si="28"/>
        <v>男</v>
      </c>
      <c r="F238" s="12"/>
    </row>
    <row r="239" s="3" customFormat="1" spans="1:6">
      <c r="A239" s="10">
        <v>237</v>
      </c>
      <c r="B239" s="11" t="str">
        <f t="shared" si="29"/>
        <v>10</v>
      </c>
      <c r="C239" s="11" t="s">
        <v>8</v>
      </c>
      <c r="D239" s="11" t="str">
        <f>"23103502"</f>
        <v>23103502</v>
      </c>
      <c r="E239" s="11" t="str">
        <f t="shared" si="28"/>
        <v>男</v>
      </c>
      <c r="F239" s="12"/>
    </row>
    <row r="240" s="3" customFormat="1" spans="1:6">
      <c r="A240" s="10">
        <v>238</v>
      </c>
      <c r="B240" s="11" t="str">
        <f t="shared" si="29"/>
        <v>10</v>
      </c>
      <c r="C240" s="11" t="s">
        <v>8</v>
      </c>
      <c r="D240" s="11" t="str">
        <f>"23103505"</f>
        <v>23103505</v>
      </c>
      <c r="E240" s="11" t="str">
        <f t="shared" si="28"/>
        <v>男</v>
      </c>
      <c r="F240" s="12"/>
    </row>
    <row r="241" s="3" customFormat="1" spans="1:6">
      <c r="A241" s="10">
        <v>239</v>
      </c>
      <c r="B241" s="11" t="str">
        <f t="shared" si="29"/>
        <v>10</v>
      </c>
      <c r="C241" s="11" t="s">
        <v>8</v>
      </c>
      <c r="D241" s="11" t="str">
        <f>"23103405"</f>
        <v>23103405</v>
      </c>
      <c r="E241" s="11" t="str">
        <f t="shared" si="28"/>
        <v>男</v>
      </c>
      <c r="F241" s="12"/>
    </row>
    <row r="242" s="1" customFormat="1" spans="1:6">
      <c r="A242" s="10">
        <v>240</v>
      </c>
      <c r="B242" s="11" t="str">
        <f t="shared" si="29"/>
        <v>10</v>
      </c>
      <c r="C242" s="11" t="s">
        <v>8</v>
      </c>
      <c r="D242" s="11" t="str">
        <f>"23103421"</f>
        <v>23103421</v>
      </c>
      <c r="E242" s="11" t="str">
        <f t="shared" si="28"/>
        <v>男</v>
      </c>
      <c r="F242" s="12"/>
    </row>
    <row r="243" s="3" customFormat="1" spans="1:6">
      <c r="A243" s="10">
        <v>241</v>
      </c>
      <c r="B243" s="11" t="str">
        <f t="shared" si="29"/>
        <v>10</v>
      </c>
      <c r="C243" s="11" t="s">
        <v>8</v>
      </c>
      <c r="D243" s="11" t="str">
        <f>"23103506"</f>
        <v>23103506</v>
      </c>
      <c r="E243" s="11" t="str">
        <f t="shared" si="28"/>
        <v>男</v>
      </c>
      <c r="F243" s="12"/>
    </row>
    <row r="244" s="3" customFormat="1" spans="1:6">
      <c r="A244" s="10">
        <v>242</v>
      </c>
      <c r="B244" s="11" t="str">
        <f t="shared" si="29"/>
        <v>10</v>
      </c>
      <c r="C244" s="11" t="s">
        <v>8</v>
      </c>
      <c r="D244" s="11" t="str">
        <f>"23103504"</f>
        <v>23103504</v>
      </c>
      <c r="E244" s="11" t="str">
        <f t="shared" si="28"/>
        <v>男</v>
      </c>
      <c r="F244" s="12"/>
    </row>
    <row r="245" s="3" customFormat="1" spans="1:6">
      <c r="A245" s="10">
        <v>243</v>
      </c>
      <c r="B245" s="11" t="str">
        <f t="shared" si="29"/>
        <v>10</v>
      </c>
      <c r="C245" s="11" t="s">
        <v>8</v>
      </c>
      <c r="D245" s="11" t="str">
        <f>"23103418"</f>
        <v>23103418</v>
      </c>
      <c r="E245" s="11" t="str">
        <f t="shared" si="28"/>
        <v>男</v>
      </c>
      <c r="F245" s="12"/>
    </row>
    <row r="246" s="3" customFormat="1" spans="1:6">
      <c r="A246" s="10">
        <v>244</v>
      </c>
      <c r="B246" s="11" t="str">
        <f t="shared" si="29"/>
        <v>10</v>
      </c>
      <c r="C246" s="11" t="s">
        <v>8</v>
      </c>
      <c r="D246" s="11" t="str">
        <f>"23103507"</f>
        <v>23103507</v>
      </c>
      <c r="E246" s="11" t="str">
        <f t="shared" si="28"/>
        <v>男</v>
      </c>
      <c r="F246" s="12"/>
    </row>
    <row r="247" s="3" customFormat="1" spans="1:6">
      <c r="A247" s="10">
        <v>245</v>
      </c>
      <c r="B247" s="11" t="str">
        <f t="shared" si="29"/>
        <v>10</v>
      </c>
      <c r="C247" s="11" t="s">
        <v>8</v>
      </c>
      <c r="D247" s="11" t="str">
        <f>"23103501"</f>
        <v>23103501</v>
      </c>
      <c r="E247" s="11" t="str">
        <f t="shared" si="28"/>
        <v>男</v>
      </c>
      <c r="F247" s="12"/>
    </row>
    <row r="248" s="3" customFormat="1" spans="1:6">
      <c r="A248" s="10">
        <v>246</v>
      </c>
      <c r="B248" s="11" t="str">
        <f t="shared" si="29"/>
        <v>10</v>
      </c>
      <c r="C248" s="11" t="s">
        <v>8</v>
      </c>
      <c r="D248" s="11" t="str">
        <f>"23103334"</f>
        <v>23103334</v>
      </c>
      <c r="E248" s="11" t="str">
        <f t="shared" si="28"/>
        <v>男</v>
      </c>
      <c r="F248" s="12"/>
    </row>
    <row r="249" s="3" customFormat="1" spans="1:6">
      <c r="A249" s="10">
        <v>247</v>
      </c>
      <c r="B249" s="11" t="str">
        <f t="shared" si="29"/>
        <v>10</v>
      </c>
      <c r="C249" s="11" t="s">
        <v>8</v>
      </c>
      <c r="D249" s="11" t="str">
        <f>"23103419"</f>
        <v>23103419</v>
      </c>
      <c r="E249" s="11" t="str">
        <f t="shared" si="28"/>
        <v>男</v>
      </c>
      <c r="F249" s="12"/>
    </row>
    <row r="250" s="3" customFormat="1" spans="1:6">
      <c r="A250" s="10">
        <v>248</v>
      </c>
      <c r="B250" s="11" t="str">
        <f t="shared" si="29"/>
        <v>10</v>
      </c>
      <c r="C250" s="11" t="s">
        <v>8</v>
      </c>
      <c r="D250" s="11" t="str">
        <f>"23103433"</f>
        <v>23103433</v>
      </c>
      <c r="E250" s="11" t="str">
        <f t="shared" si="28"/>
        <v>男</v>
      </c>
      <c r="F250" s="12"/>
    </row>
    <row r="251" s="3" customFormat="1" spans="1:6">
      <c r="A251" s="10">
        <v>249</v>
      </c>
      <c r="B251" s="11" t="str">
        <f t="shared" si="29"/>
        <v>10</v>
      </c>
      <c r="C251" s="11" t="s">
        <v>8</v>
      </c>
      <c r="D251" s="11" t="str">
        <f>"23103423"</f>
        <v>23103423</v>
      </c>
      <c r="E251" s="11" t="str">
        <f t="shared" si="28"/>
        <v>男</v>
      </c>
      <c r="F251" s="12"/>
    </row>
    <row r="252" s="3" customFormat="1" spans="1:6">
      <c r="A252" s="10">
        <v>250</v>
      </c>
      <c r="B252" s="11" t="str">
        <f t="shared" si="29"/>
        <v>10</v>
      </c>
      <c r="C252" s="11" t="s">
        <v>8</v>
      </c>
      <c r="D252" s="11" t="str">
        <f>"23103416"</f>
        <v>23103416</v>
      </c>
      <c r="E252" s="11" t="str">
        <f t="shared" si="28"/>
        <v>男</v>
      </c>
      <c r="F252" s="12"/>
    </row>
    <row r="253" s="3" customFormat="1" spans="1:6">
      <c r="A253" s="10">
        <v>251</v>
      </c>
      <c r="B253" s="11" t="str">
        <f t="shared" si="29"/>
        <v>10</v>
      </c>
      <c r="C253" s="11" t="s">
        <v>8</v>
      </c>
      <c r="D253" s="11" t="str">
        <f>"23103402"</f>
        <v>23103402</v>
      </c>
      <c r="E253" s="11" t="str">
        <f t="shared" si="28"/>
        <v>男</v>
      </c>
      <c r="F253" s="12"/>
    </row>
    <row r="254" s="3" customFormat="1" spans="1:6">
      <c r="A254" s="10">
        <v>252</v>
      </c>
      <c r="B254" s="11" t="str">
        <f t="shared" si="29"/>
        <v>10</v>
      </c>
      <c r="C254" s="11" t="s">
        <v>8</v>
      </c>
      <c r="D254" s="11" t="str">
        <f>"23103325"</f>
        <v>23103325</v>
      </c>
      <c r="E254" s="11" t="str">
        <f t="shared" si="28"/>
        <v>男</v>
      </c>
      <c r="F254" s="12"/>
    </row>
    <row r="255" s="3" customFormat="1" spans="1:6">
      <c r="A255" s="10">
        <v>253</v>
      </c>
      <c r="B255" s="11" t="str">
        <f t="shared" si="29"/>
        <v>10</v>
      </c>
      <c r="C255" s="11" t="s">
        <v>8</v>
      </c>
      <c r="D255" s="11" t="str">
        <f>"23103412"</f>
        <v>23103412</v>
      </c>
      <c r="E255" s="11" t="str">
        <f t="shared" si="28"/>
        <v>男</v>
      </c>
      <c r="F255" s="12"/>
    </row>
    <row r="256" s="3" customFormat="1" spans="1:6">
      <c r="A256" s="10">
        <v>254</v>
      </c>
      <c r="B256" s="11" t="str">
        <f t="shared" si="29"/>
        <v>10</v>
      </c>
      <c r="C256" s="11" t="s">
        <v>8</v>
      </c>
      <c r="D256" s="11" t="str">
        <f>"23103410"</f>
        <v>23103410</v>
      </c>
      <c r="E256" s="11" t="str">
        <f t="shared" ref="E256:E319" si="30">"男"</f>
        <v>男</v>
      </c>
      <c r="F256" s="12"/>
    </row>
    <row r="257" s="3" customFormat="1" spans="1:6">
      <c r="A257" s="10">
        <v>255</v>
      </c>
      <c r="B257" s="11" t="str">
        <f t="shared" si="29"/>
        <v>10</v>
      </c>
      <c r="C257" s="11" t="s">
        <v>8</v>
      </c>
      <c r="D257" s="11" t="str">
        <f>"23103333"</f>
        <v>23103333</v>
      </c>
      <c r="E257" s="11" t="str">
        <f t="shared" si="30"/>
        <v>男</v>
      </c>
      <c r="F257" s="12"/>
    </row>
    <row r="258" s="3" customFormat="1" spans="1:6">
      <c r="A258" s="10">
        <v>256</v>
      </c>
      <c r="B258" s="11" t="str">
        <f t="shared" ref="B258:B289" si="31">"11"</f>
        <v>11</v>
      </c>
      <c r="C258" s="11" t="s">
        <v>8</v>
      </c>
      <c r="D258" s="11" t="str">
        <f>"23113627"</f>
        <v>23113627</v>
      </c>
      <c r="E258" s="11" t="str">
        <f t="shared" si="30"/>
        <v>男</v>
      </c>
      <c r="F258" s="10"/>
    </row>
    <row r="259" s="3" customFormat="1" spans="1:6">
      <c r="A259" s="10">
        <v>257</v>
      </c>
      <c r="B259" s="11" t="str">
        <f t="shared" si="31"/>
        <v>11</v>
      </c>
      <c r="C259" s="11" t="s">
        <v>8</v>
      </c>
      <c r="D259" s="11" t="str">
        <f>"23113630"</f>
        <v>23113630</v>
      </c>
      <c r="E259" s="11" t="str">
        <f t="shared" si="30"/>
        <v>男</v>
      </c>
      <c r="F259" s="12"/>
    </row>
    <row r="260" s="3" customFormat="1" spans="1:6">
      <c r="A260" s="10">
        <v>258</v>
      </c>
      <c r="B260" s="11" t="str">
        <f t="shared" si="31"/>
        <v>11</v>
      </c>
      <c r="C260" s="11" t="s">
        <v>8</v>
      </c>
      <c r="D260" s="11" t="str">
        <f>"23113529"</f>
        <v>23113529</v>
      </c>
      <c r="E260" s="11" t="str">
        <f t="shared" si="30"/>
        <v>男</v>
      </c>
      <c r="F260" s="12"/>
    </row>
    <row r="261" s="3" customFormat="1" spans="1:6">
      <c r="A261" s="10">
        <v>259</v>
      </c>
      <c r="B261" s="11" t="str">
        <f t="shared" si="31"/>
        <v>11</v>
      </c>
      <c r="C261" s="11" t="s">
        <v>8</v>
      </c>
      <c r="D261" s="11" t="str">
        <f>"23113609"</f>
        <v>23113609</v>
      </c>
      <c r="E261" s="11" t="str">
        <f t="shared" si="30"/>
        <v>男</v>
      </c>
      <c r="F261" s="12"/>
    </row>
    <row r="262" s="3" customFormat="1" spans="1:6">
      <c r="A262" s="10">
        <v>260</v>
      </c>
      <c r="B262" s="11" t="str">
        <f t="shared" si="31"/>
        <v>11</v>
      </c>
      <c r="C262" s="11" t="s">
        <v>8</v>
      </c>
      <c r="D262" s="11" t="str">
        <f>"23113528"</f>
        <v>23113528</v>
      </c>
      <c r="E262" s="11" t="str">
        <f t="shared" si="30"/>
        <v>男</v>
      </c>
      <c r="F262" s="12"/>
    </row>
    <row r="263" s="3" customFormat="1" spans="1:6">
      <c r="A263" s="10">
        <v>261</v>
      </c>
      <c r="B263" s="11" t="str">
        <f t="shared" si="31"/>
        <v>11</v>
      </c>
      <c r="C263" s="11" t="s">
        <v>8</v>
      </c>
      <c r="D263" s="11" t="str">
        <f>"23113525"</f>
        <v>23113525</v>
      </c>
      <c r="E263" s="11" t="str">
        <f t="shared" si="30"/>
        <v>男</v>
      </c>
      <c r="F263" s="12"/>
    </row>
    <row r="264" s="3" customFormat="1" spans="1:6">
      <c r="A264" s="10">
        <v>262</v>
      </c>
      <c r="B264" s="11" t="str">
        <f t="shared" si="31"/>
        <v>11</v>
      </c>
      <c r="C264" s="11" t="s">
        <v>8</v>
      </c>
      <c r="D264" s="11" t="str">
        <f>"23113535"</f>
        <v>23113535</v>
      </c>
      <c r="E264" s="11" t="str">
        <f t="shared" si="30"/>
        <v>男</v>
      </c>
      <c r="F264" s="12"/>
    </row>
    <row r="265" s="3" customFormat="1" spans="1:6">
      <c r="A265" s="10">
        <v>263</v>
      </c>
      <c r="B265" s="11" t="str">
        <f t="shared" si="31"/>
        <v>11</v>
      </c>
      <c r="C265" s="11" t="s">
        <v>8</v>
      </c>
      <c r="D265" s="11" t="str">
        <f>"23113526"</f>
        <v>23113526</v>
      </c>
      <c r="E265" s="11" t="str">
        <f t="shared" si="30"/>
        <v>男</v>
      </c>
      <c r="F265" s="12"/>
    </row>
    <row r="266" s="3" customFormat="1" spans="1:6">
      <c r="A266" s="10">
        <v>264</v>
      </c>
      <c r="B266" s="11" t="str">
        <f t="shared" si="31"/>
        <v>11</v>
      </c>
      <c r="C266" s="11" t="s">
        <v>8</v>
      </c>
      <c r="D266" s="11" t="str">
        <f>"23113623"</f>
        <v>23113623</v>
      </c>
      <c r="E266" s="11" t="str">
        <f t="shared" si="30"/>
        <v>男</v>
      </c>
      <c r="F266" s="12"/>
    </row>
    <row r="267" s="3" customFormat="1" spans="1:6">
      <c r="A267" s="10">
        <v>265</v>
      </c>
      <c r="B267" s="11" t="str">
        <f t="shared" si="31"/>
        <v>11</v>
      </c>
      <c r="C267" s="11" t="s">
        <v>8</v>
      </c>
      <c r="D267" s="11" t="str">
        <f>"23113513"</f>
        <v>23113513</v>
      </c>
      <c r="E267" s="11" t="str">
        <f t="shared" si="30"/>
        <v>男</v>
      </c>
      <c r="F267" s="12"/>
    </row>
    <row r="268" s="3" customFormat="1" spans="1:6">
      <c r="A268" s="10">
        <v>266</v>
      </c>
      <c r="B268" s="11" t="str">
        <f t="shared" si="31"/>
        <v>11</v>
      </c>
      <c r="C268" s="11" t="s">
        <v>8</v>
      </c>
      <c r="D268" s="11" t="str">
        <f>"23113520"</f>
        <v>23113520</v>
      </c>
      <c r="E268" s="11" t="str">
        <f t="shared" si="30"/>
        <v>男</v>
      </c>
      <c r="F268" s="12"/>
    </row>
    <row r="269" s="3" customFormat="1" spans="1:6">
      <c r="A269" s="10">
        <v>267</v>
      </c>
      <c r="B269" s="11" t="str">
        <f t="shared" si="31"/>
        <v>11</v>
      </c>
      <c r="C269" s="11" t="s">
        <v>8</v>
      </c>
      <c r="D269" s="11" t="str">
        <f>"23113621"</f>
        <v>23113621</v>
      </c>
      <c r="E269" s="11" t="str">
        <f t="shared" si="30"/>
        <v>男</v>
      </c>
      <c r="F269" s="12"/>
    </row>
    <row r="270" s="3" customFormat="1" spans="1:6">
      <c r="A270" s="10">
        <v>268</v>
      </c>
      <c r="B270" s="11" t="str">
        <f t="shared" si="31"/>
        <v>11</v>
      </c>
      <c r="C270" s="11" t="s">
        <v>8</v>
      </c>
      <c r="D270" s="11" t="str">
        <f>"23113516"</f>
        <v>23113516</v>
      </c>
      <c r="E270" s="11" t="str">
        <f t="shared" si="30"/>
        <v>男</v>
      </c>
      <c r="F270" s="12"/>
    </row>
    <row r="271" s="3" customFormat="1" spans="1:6">
      <c r="A271" s="10">
        <v>269</v>
      </c>
      <c r="B271" s="11" t="str">
        <f t="shared" si="31"/>
        <v>11</v>
      </c>
      <c r="C271" s="11" t="s">
        <v>8</v>
      </c>
      <c r="D271" s="11" t="str">
        <f>"23113518"</f>
        <v>23113518</v>
      </c>
      <c r="E271" s="11" t="str">
        <f t="shared" si="30"/>
        <v>男</v>
      </c>
      <c r="F271" s="12"/>
    </row>
    <row r="272" s="3" customFormat="1" spans="1:6">
      <c r="A272" s="10">
        <v>270</v>
      </c>
      <c r="B272" s="11" t="str">
        <f t="shared" si="31"/>
        <v>11</v>
      </c>
      <c r="C272" s="11" t="s">
        <v>8</v>
      </c>
      <c r="D272" s="11" t="str">
        <f>"23113614"</f>
        <v>23113614</v>
      </c>
      <c r="E272" s="11" t="str">
        <f t="shared" si="30"/>
        <v>男</v>
      </c>
      <c r="F272" s="12"/>
    </row>
    <row r="273" s="3" customFormat="1" spans="1:6">
      <c r="A273" s="10">
        <v>271</v>
      </c>
      <c r="B273" s="11" t="str">
        <f t="shared" si="31"/>
        <v>11</v>
      </c>
      <c r="C273" s="11" t="s">
        <v>8</v>
      </c>
      <c r="D273" s="11" t="str">
        <f>"23113514"</f>
        <v>23113514</v>
      </c>
      <c r="E273" s="11" t="str">
        <f t="shared" si="30"/>
        <v>男</v>
      </c>
      <c r="F273" s="12"/>
    </row>
    <row r="274" s="3" customFormat="1" spans="1:6">
      <c r="A274" s="10">
        <v>272</v>
      </c>
      <c r="B274" s="11" t="str">
        <f t="shared" si="31"/>
        <v>11</v>
      </c>
      <c r="C274" s="11" t="s">
        <v>8</v>
      </c>
      <c r="D274" s="11" t="str">
        <f>"23113533"</f>
        <v>23113533</v>
      </c>
      <c r="E274" s="11" t="str">
        <f t="shared" si="30"/>
        <v>男</v>
      </c>
      <c r="F274" s="12"/>
    </row>
    <row r="275" s="3" customFormat="1" spans="1:6">
      <c r="A275" s="10">
        <v>273</v>
      </c>
      <c r="B275" s="11" t="str">
        <f t="shared" si="31"/>
        <v>11</v>
      </c>
      <c r="C275" s="11" t="s">
        <v>8</v>
      </c>
      <c r="D275" s="11" t="str">
        <f>"23113622"</f>
        <v>23113622</v>
      </c>
      <c r="E275" s="11" t="str">
        <f t="shared" si="30"/>
        <v>男</v>
      </c>
      <c r="F275" s="12"/>
    </row>
    <row r="276" s="3" customFormat="1" spans="1:6">
      <c r="A276" s="10">
        <v>274</v>
      </c>
      <c r="B276" s="11" t="str">
        <f t="shared" si="31"/>
        <v>11</v>
      </c>
      <c r="C276" s="11" t="s">
        <v>8</v>
      </c>
      <c r="D276" s="11" t="str">
        <f>"23113615"</f>
        <v>23113615</v>
      </c>
      <c r="E276" s="11" t="str">
        <f t="shared" si="30"/>
        <v>男</v>
      </c>
      <c r="F276" s="12"/>
    </row>
    <row r="277" s="3" customFormat="1" spans="1:6">
      <c r="A277" s="10">
        <v>275</v>
      </c>
      <c r="B277" s="11" t="str">
        <f t="shared" si="31"/>
        <v>11</v>
      </c>
      <c r="C277" s="11" t="s">
        <v>8</v>
      </c>
      <c r="D277" s="11" t="str">
        <f>"23113601"</f>
        <v>23113601</v>
      </c>
      <c r="E277" s="11" t="str">
        <f t="shared" si="30"/>
        <v>男</v>
      </c>
      <c r="F277" s="12"/>
    </row>
    <row r="278" s="3" customFormat="1" spans="1:6">
      <c r="A278" s="10">
        <v>276</v>
      </c>
      <c r="B278" s="11" t="str">
        <f t="shared" si="31"/>
        <v>11</v>
      </c>
      <c r="C278" s="11" t="s">
        <v>8</v>
      </c>
      <c r="D278" s="11" t="str">
        <f>"23113523"</f>
        <v>23113523</v>
      </c>
      <c r="E278" s="11" t="str">
        <f t="shared" si="30"/>
        <v>男</v>
      </c>
      <c r="F278" s="12"/>
    </row>
    <row r="279" s="3" customFormat="1" spans="1:6">
      <c r="A279" s="10">
        <v>277</v>
      </c>
      <c r="B279" s="11" t="str">
        <f t="shared" si="31"/>
        <v>11</v>
      </c>
      <c r="C279" s="11" t="s">
        <v>8</v>
      </c>
      <c r="D279" s="11" t="str">
        <f>"23113512"</f>
        <v>23113512</v>
      </c>
      <c r="E279" s="11" t="str">
        <f t="shared" si="30"/>
        <v>男</v>
      </c>
      <c r="F279" s="12"/>
    </row>
    <row r="280" s="3" customFormat="1" spans="1:6">
      <c r="A280" s="10">
        <v>278</v>
      </c>
      <c r="B280" s="11" t="str">
        <f t="shared" si="31"/>
        <v>11</v>
      </c>
      <c r="C280" s="11" t="s">
        <v>8</v>
      </c>
      <c r="D280" s="11" t="str">
        <f>"23113531"</f>
        <v>23113531</v>
      </c>
      <c r="E280" s="11" t="str">
        <f t="shared" si="30"/>
        <v>男</v>
      </c>
      <c r="F280" s="12"/>
    </row>
    <row r="281" s="3" customFormat="1" spans="1:6">
      <c r="A281" s="10">
        <v>279</v>
      </c>
      <c r="B281" s="11" t="str">
        <f t="shared" si="31"/>
        <v>11</v>
      </c>
      <c r="C281" s="11" t="s">
        <v>8</v>
      </c>
      <c r="D281" s="11" t="str">
        <f>"23113515"</f>
        <v>23113515</v>
      </c>
      <c r="E281" s="11" t="str">
        <f t="shared" si="30"/>
        <v>男</v>
      </c>
      <c r="F281" s="12"/>
    </row>
    <row r="282" s="3" customFormat="1" spans="1:6">
      <c r="A282" s="10">
        <v>280</v>
      </c>
      <c r="B282" s="11" t="str">
        <f t="shared" si="31"/>
        <v>11</v>
      </c>
      <c r="C282" s="11" t="s">
        <v>8</v>
      </c>
      <c r="D282" s="11" t="str">
        <f>"23113530"</f>
        <v>23113530</v>
      </c>
      <c r="E282" s="11" t="str">
        <f t="shared" si="30"/>
        <v>男</v>
      </c>
      <c r="F282" s="12"/>
    </row>
    <row r="283" s="3" customFormat="1" spans="1:6">
      <c r="A283" s="10">
        <v>281</v>
      </c>
      <c r="B283" s="11" t="str">
        <f t="shared" si="31"/>
        <v>11</v>
      </c>
      <c r="C283" s="11" t="s">
        <v>8</v>
      </c>
      <c r="D283" s="11" t="str">
        <f>"23113620"</f>
        <v>23113620</v>
      </c>
      <c r="E283" s="11" t="str">
        <f t="shared" si="30"/>
        <v>男</v>
      </c>
      <c r="F283" s="12"/>
    </row>
    <row r="284" s="3" customFormat="1" spans="1:6">
      <c r="A284" s="10">
        <v>282</v>
      </c>
      <c r="B284" s="11" t="str">
        <f t="shared" si="31"/>
        <v>11</v>
      </c>
      <c r="C284" s="11" t="s">
        <v>8</v>
      </c>
      <c r="D284" s="11" t="str">
        <f>"23113610"</f>
        <v>23113610</v>
      </c>
      <c r="E284" s="11" t="str">
        <f t="shared" si="30"/>
        <v>男</v>
      </c>
      <c r="F284" s="12"/>
    </row>
    <row r="285" s="3" customFormat="1" spans="1:6">
      <c r="A285" s="10">
        <v>283</v>
      </c>
      <c r="B285" s="11" t="str">
        <f t="shared" si="31"/>
        <v>11</v>
      </c>
      <c r="C285" s="11" t="s">
        <v>8</v>
      </c>
      <c r="D285" s="11" t="str">
        <f>"23113604"</f>
        <v>23113604</v>
      </c>
      <c r="E285" s="11" t="str">
        <f t="shared" si="30"/>
        <v>男</v>
      </c>
      <c r="F285" s="12"/>
    </row>
    <row r="286" s="3" customFormat="1" spans="1:6">
      <c r="A286" s="10">
        <v>284</v>
      </c>
      <c r="B286" s="11" t="str">
        <f t="shared" si="31"/>
        <v>11</v>
      </c>
      <c r="C286" s="11" t="s">
        <v>8</v>
      </c>
      <c r="D286" s="11" t="str">
        <f>"23113521"</f>
        <v>23113521</v>
      </c>
      <c r="E286" s="11" t="str">
        <f t="shared" si="30"/>
        <v>男</v>
      </c>
      <c r="F286" s="12"/>
    </row>
    <row r="287" s="3" customFormat="1" spans="1:6">
      <c r="A287" s="10">
        <v>285</v>
      </c>
      <c r="B287" s="11" t="str">
        <f t="shared" si="31"/>
        <v>11</v>
      </c>
      <c r="C287" s="11" t="s">
        <v>8</v>
      </c>
      <c r="D287" s="11" t="str">
        <f>"23113629"</f>
        <v>23113629</v>
      </c>
      <c r="E287" s="11" t="str">
        <f t="shared" si="30"/>
        <v>男</v>
      </c>
      <c r="F287" s="12"/>
    </row>
    <row r="288" s="3" customFormat="1" spans="1:6">
      <c r="A288" s="10">
        <v>286</v>
      </c>
      <c r="B288" s="11" t="str">
        <f t="shared" si="31"/>
        <v>11</v>
      </c>
      <c r="C288" s="11" t="s">
        <v>8</v>
      </c>
      <c r="D288" s="11" t="str">
        <f>"23113624"</f>
        <v>23113624</v>
      </c>
      <c r="E288" s="11" t="str">
        <f t="shared" si="30"/>
        <v>男</v>
      </c>
      <c r="F288" s="12"/>
    </row>
    <row r="289" s="3" customFormat="1" spans="1:6">
      <c r="A289" s="10">
        <v>287</v>
      </c>
      <c r="B289" s="11" t="str">
        <f t="shared" si="31"/>
        <v>11</v>
      </c>
      <c r="C289" s="11" t="s">
        <v>8</v>
      </c>
      <c r="D289" s="11" t="str">
        <f>"23113605"</f>
        <v>23113605</v>
      </c>
      <c r="E289" s="11" t="str">
        <f t="shared" si="30"/>
        <v>男</v>
      </c>
      <c r="F289" s="12"/>
    </row>
    <row r="290" s="3" customFormat="1" spans="1:6">
      <c r="A290" s="10">
        <v>288</v>
      </c>
      <c r="B290" s="11" t="str">
        <f t="shared" ref="B290:B320" si="32">"12"</f>
        <v>12</v>
      </c>
      <c r="C290" s="11" t="s">
        <v>8</v>
      </c>
      <c r="D290" s="11" t="str">
        <f>"23123724"</f>
        <v>23123724</v>
      </c>
      <c r="E290" s="11" t="str">
        <f t="shared" si="30"/>
        <v>男</v>
      </c>
      <c r="F290" s="12"/>
    </row>
    <row r="291" s="3" customFormat="1" spans="1:6">
      <c r="A291" s="10">
        <v>289</v>
      </c>
      <c r="B291" s="11" t="str">
        <f t="shared" si="32"/>
        <v>12</v>
      </c>
      <c r="C291" s="11" t="s">
        <v>8</v>
      </c>
      <c r="D291" s="11" t="str">
        <f>"23123719"</f>
        <v>23123719</v>
      </c>
      <c r="E291" s="11" t="str">
        <f t="shared" si="30"/>
        <v>男</v>
      </c>
      <c r="F291" s="10"/>
    </row>
    <row r="292" s="3" customFormat="1" spans="1:6">
      <c r="A292" s="10">
        <v>290</v>
      </c>
      <c r="B292" s="11" t="str">
        <f t="shared" si="32"/>
        <v>12</v>
      </c>
      <c r="C292" s="11" t="s">
        <v>8</v>
      </c>
      <c r="D292" s="11" t="str">
        <f>"23123713"</f>
        <v>23123713</v>
      </c>
      <c r="E292" s="11" t="str">
        <f t="shared" si="30"/>
        <v>男</v>
      </c>
      <c r="F292" s="12"/>
    </row>
    <row r="293" s="3" customFormat="1" spans="1:6">
      <c r="A293" s="10">
        <v>291</v>
      </c>
      <c r="B293" s="11" t="str">
        <f t="shared" si="32"/>
        <v>12</v>
      </c>
      <c r="C293" s="11" t="s">
        <v>8</v>
      </c>
      <c r="D293" s="11" t="str">
        <f>"23123806"</f>
        <v>23123806</v>
      </c>
      <c r="E293" s="11" t="str">
        <f t="shared" si="30"/>
        <v>男</v>
      </c>
      <c r="F293" s="12"/>
    </row>
    <row r="294" s="3" customFormat="1" spans="1:6">
      <c r="A294" s="10">
        <v>292</v>
      </c>
      <c r="B294" s="11" t="str">
        <f t="shared" si="32"/>
        <v>12</v>
      </c>
      <c r="C294" s="11" t="s">
        <v>8</v>
      </c>
      <c r="D294" s="11" t="str">
        <f>"23123723"</f>
        <v>23123723</v>
      </c>
      <c r="E294" s="11" t="str">
        <f t="shared" si="30"/>
        <v>男</v>
      </c>
      <c r="F294" s="12"/>
    </row>
    <row r="295" s="3" customFormat="1" spans="1:6">
      <c r="A295" s="10">
        <v>293</v>
      </c>
      <c r="B295" s="11" t="str">
        <f t="shared" si="32"/>
        <v>12</v>
      </c>
      <c r="C295" s="11" t="s">
        <v>8</v>
      </c>
      <c r="D295" s="11" t="str">
        <f>"23123727"</f>
        <v>23123727</v>
      </c>
      <c r="E295" s="11" t="str">
        <f t="shared" si="30"/>
        <v>男</v>
      </c>
      <c r="F295" s="12"/>
    </row>
    <row r="296" s="3" customFormat="1" spans="1:6">
      <c r="A296" s="10">
        <v>294</v>
      </c>
      <c r="B296" s="11" t="str">
        <f t="shared" si="32"/>
        <v>12</v>
      </c>
      <c r="C296" s="11" t="s">
        <v>8</v>
      </c>
      <c r="D296" s="11" t="str">
        <f>"23123706"</f>
        <v>23123706</v>
      </c>
      <c r="E296" s="11" t="str">
        <f t="shared" si="30"/>
        <v>男</v>
      </c>
      <c r="F296" s="12"/>
    </row>
    <row r="297" s="3" customFormat="1" spans="1:6">
      <c r="A297" s="10">
        <v>295</v>
      </c>
      <c r="B297" s="11" t="str">
        <f t="shared" si="32"/>
        <v>12</v>
      </c>
      <c r="C297" s="11" t="s">
        <v>8</v>
      </c>
      <c r="D297" s="11" t="str">
        <f>"23123721"</f>
        <v>23123721</v>
      </c>
      <c r="E297" s="11" t="str">
        <f t="shared" si="30"/>
        <v>男</v>
      </c>
      <c r="F297" s="12"/>
    </row>
    <row r="298" s="3" customFormat="1" spans="1:6">
      <c r="A298" s="10">
        <v>296</v>
      </c>
      <c r="B298" s="11" t="str">
        <f t="shared" si="32"/>
        <v>12</v>
      </c>
      <c r="C298" s="11" t="s">
        <v>8</v>
      </c>
      <c r="D298" s="11" t="str">
        <f>"23123717"</f>
        <v>23123717</v>
      </c>
      <c r="E298" s="11" t="str">
        <f t="shared" si="30"/>
        <v>男</v>
      </c>
      <c r="F298" s="12"/>
    </row>
    <row r="299" s="3" customFormat="1" spans="1:6">
      <c r="A299" s="10">
        <v>297</v>
      </c>
      <c r="B299" s="11" t="str">
        <f t="shared" si="32"/>
        <v>12</v>
      </c>
      <c r="C299" s="11" t="s">
        <v>8</v>
      </c>
      <c r="D299" s="11" t="str">
        <f>"23123729"</f>
        <v>23123729</v>
      </c>
      <c r="E299" s="11" t="str">
        <f t="shared" si="30"/>
        <v>男</v>
      </c>
      <c r="F299" s="12"/>
    </row>
    <row r="300" s="3" customFormat="1" spans="1:6">
      <c r="A300" s="10">
        <v>298</v>
      </c>
      <c r="B300" s="11" t="str">
        <f t="shared" si="32"/>
        <v>12</v>
      </c>
      <c r="C300" s="11" t="s">
        <v>8</v>
      </c>
      <c r="D300" s="11" t="str">
        <f>"23123635"</f>
        <v>23123635</v>
      </c>
      <c r="E300" s="11" t="str">
        <f t="shared" si="30"/>
        <v>男</v>
      </c>
      <c r="F300" s="12"/>
    </row>
    <row r="301" s="3" customFormat="1" spans="1:6">
      <c r="A301" s="10">
        <v>299</v>
      </c>
      <c r="B301" s="11" t="str">
        <f t="shared" si="32"/>
        <v>12</v>
      </c>
      <c r="C301" s="11" t="s">
        <v>8</v>
      </c>
      <c r="D301" s="11" t="str">
        <f>"23123808"</f>
        <v>23123808</v>
      </c>
      <c r="E301" s="11" t="str">
        <f t="shared" si="30"/>
        <v>男</v>
      </c>
      <c r="F301" s="12"/>
    </row>
    <row r="302" s="3" customFormat="1" spans="1:6">
      <c r="A302" s="10">
        <v>300</v>
      </c>
      <c r="B302" s="11" t="str">
        <f t="shared" si="32"/>
        <v>12</v>
      </c>
      <c r="C302" s="11" t="s">
        <v>8</v>
      </c>
      <c r="D302" s="11" t="str">
        <f>"23123733"</f>
        <v>23123733</v>
      </c>
      <c r="E302" s="11" t="str">
        <f t="shared" si="30"/>
        <v>男</v>
      </c>
      <c r="F302" s="12"/>
    </row>
    <row r="303" s="3" customFormat="1" spans="1:6">
      <c r="A303" s="10">
        <v>301</v>
      </c>
      <c r="B303" s="11" t="str">
        <f t="shared" si="32"/>
        <v>12</v>
      </c>
      <c r="C303" s="11" t="s">
        <v>8</v>
      </c>
      <c r="D303" s="11" t="str">
        <f>"23123720"</f>
        <v>23123720</v>
      </c>
      <c r="E303" s="11" t="str">
        <f t="shared" si="30"/>
        <v>男</v>
      </c>
      <c r="F303" s="12"/>
    </row>
    <row r="304" s="3" customFormat="1" spans="1:6">
      <c r="A304" s="10">
        <v>302</v>
      </c>
      <c r="B304" s="11" t="str">
        <f t="shared" si="32"/>
        <v>12</v>
      </c>
      <c r="C304" s="11" t="s">
        <v>8</v>
      </c>
      <c r="D304" s="11" t="str">
        <f>"23123631"</f>
        <v>23123631</v>
      </c>
      <c r="E304" s="11" t="str">
        <f t="shared" si="30"/>
        <v>男</v>
      </c>
      <c r="F304" s="12"/>
    </row>
    <row r="305" s="3" customFormat="1" spans="1:6">
      <c r="A305" s="10">
        <v>303</v>
      </c>
      <c r="B305" s="11" t="str">
        <f t="shared" si="32"/>
        <v>12</v>
      </c>
      <c r="C305" s="11" t="s">
        <v>8</v>
      </c>
      <c r="D305" s="11" t="str">
        <f>"23123718"</f>
        <v>23123718</v>
      </c>
      <c r="E305" s="11" t="str">
        <f t="shared" si="30"/>
        <v>男</v>
      </c>
      <c r="F305" s="12"/>
    </row>
    <row r="306" s="3" customFormat="1" spans="1:6">
      <c r="A306" s="10">
        <v>304</v>
      </c>
      <c r="B306" s="11" t="str">
        <f t="shared" si="32"/>
        <v>12</v>
      </c>
      <c r="C306" s="11" t="s">
        <v>8</v>
      </c>
      <c r="D306" s="11" t="str">
        <f>"23123712"</f>
        <v>23123712</v>
      </c>
      <c r="E306" s="11" t="str">
        <f t="shared" si="30"/>
        <v>男</v>
      </c>
      <c r="F306" s="12"/>
    </row>
    <row r="307" s="3" customFormat="1" spans="1:6">
      <c r="A307" s="10">
        <v>305</v>
      </c>
      <c r="B307" s="11" t="str">
        <f t="shared" si="32"/>
        <v>12</v>
      </c>
      <c r="C307" s="11" t="s">
        <v>8</v>
      </c>
      <c r="D307" s="11" t="str">
        <f>"23123632"</f>
        <v>23123632</v>
      </c>
      <c r="E307" s="11" t="str">
        <f t="shared" si="30"/>
        <v>男</v>
      </c>
      <c r="F307" s="12"/>
    </row>
    <row r="308" s="3" customFormat="1" spans="1:6">
      <c r="A308" s="10">
        <v>306</v>
      </c>
      <c r="B308" s="11" t="str">
        <f t="shared" si="32"/>
        <v>12</v>
      </c>
      <c r="C308" s="11" t="s">
        <v>8</v>
      </c>
      <c r="D308" s="11" t="str">
        <f>"23123704"</f>
        <v>23123704</v>
      </c>
      <c r="E308" s="11" t="str">
        <f t="shared" si="30"/>
        <v>男</v>
      </c>
      <c r="F308" s="12"/>
    </row>
    <row r="309" s="3" customFormat="1" spans="1:6">
      <c r="A309" s="10">
        <v>307</v>
      </c>
      <c r="B309" s="11" t="str">
        <f t="shared" si="32"/>
        <v>12</v>
      </c>
      <c r="C309" s="11" t="s">
        <v>8</v>
      </c>
      <c r="D309" s="11" t="str">
        <f>"23123725"</f>
        <v>23123725</v>
      </c>
      <c r="E309" s="11" t="str">
        <f t="shared" si="30"/>
        <v>男</v>
      </c>
      <c r="F309" s="12"/>
    </row>
    <row r="310" s="3" customFormat="1" spans="1:6">
      <c r="A310" s="10">
        <v>308</v>
      </c>
      <c r="B310" s="11" t="str">
        <f t="shared" si="32"/>
        <v>12</v>
      </c>
      <c r="C310" s="11" t="s">
        <v>8</v>
      </c>
      <c r="D310" s="11" t="str">
        <f>"23123804"</f>
        <v>23123804</v>
      </c>
      <c r="E310" s="11" t="str">
        <f t="shared" si="30"/>
        <v>男</v>
      </c>
      <c r="F310" s="12"/>
    </row>
    <row r="311" s="3" customFormat="1" spans="1:6">
      <c r="A311" s="10">
        <v>309</v>
      </c>
      <c r="B311" s="11" t="str">
        <f t="shared" si="32"/>
        <v>12</v>
      </c>
      <c r="C311" s="11" t="s">
        <v>8</v>
      </c>
      <c r="D311" s="11" t="str">
        <f>"23123810"</f>
        <v>23123810</v>
      </c>
      <c r="E311" s="11" t="str">
        <f t="shared" si="30"/>
        <v>男</v>
      </c>
      <c r="F311" s="12"/>
    </row>
    <row r="312" s="3" customFormat="1" spans="1:6">
      <c r="A312" s="10">
        <v>310</v>
      </c>
      <c r="B312" s="11" t="str">
        <f t="shared" si="32"/>
        <v>12</v>
      </c>
      <c r="C312" s="11" t="s">
        <v>8</v>
      </c>
      <c r="D312" s="11" t="str">
        <f>"23123809"</f>
        <v>23123809</v>
      </c>
      <c r="E312" s="11" t="str">
        <f t="shared" si="30"/>
        <v>男</v>
      </c>
      <c r="F312" s="12"/>
    </row>
    <row r="313" s="1" customFormat="1" spans="1:6">
      <c r="A313" s="10">
        <v>311</v>
      </c>
      <c r="B313" s="11" t="str">
        <f t="shared" si="32"/>
        <v>12</v>
      </c>
      <c r="C313" s="11" t="s">
        <v>8</v>
      </c>
      <c r="D313" s="11" t="str">
        <f>"23123805"</f>
        <v>23123805</v>
      </c>
      <c r="E313" s="11" t="str">
        <f t="shared" si="30"/>
        <v>男</v>
      </c>
      <c r="F313" s="12"/>
    </row>
    <row r="314" s="3" customFormat="1" spans="1:6">
      <c r="A314" s="10">
        <v>312</v>
      </c>
      <c r="B314" s="11" t="str">
        <f t="shared" si="32"/>
        <v>12</v>
      </c>
      <c r="C314" s="11" t="s">
        <v>8</v>
      </c>
      <c r="D314" s="11" t="str">
        <f>"23123801"</f>
        <v>23123801</v>
      </c>
      <c r="E314" s="11" t="str">
        <f t="shared" si="30"/>
        <v>男</v>
      </c>
      <c r="F314" s="12"/>
    </row>
    <row r="315" s="3" customFormat="1" spans="1:6">
      <c r="A315" s="10">
        <v>313</v>
      </c>
      <c r="B315" s="11" t="str">
        <f t="shared" si="32"/>
        <v>12</v>
      </c>
      <c r="C315" s="11" t="s">
        <v>8</v>
      </c>
      <c r="D315" s="11" t="str">
        <f>"23123710"</f>
        <v>23123710</v>
      </c>
      <c r="E315" s="11" t="str">
        <f t="shared" si="30"/>
        <v>男</v>
      </c>
      <c r="F315" s="12"/>
    </row>
    <row r="316" s="3" customFormat="1" spans="1:6">
      <c r="A316" s="10">
        <v>314</v>
      </c>
      <c r="B316" s="11" t="str">
        <f t="shared" si="32"/>
        <v>12</v>
      </c>
      <c r="C316" s="11" t="s">
        <v>8</v>
      </c>
      <c r="D316" s="11" t="str">
        <f>"23123709"</f>
        <v>23123709</v>
      </c>
      <c r="E316" s="11" t="str">
        <f t="shared" si="30"/>
        <v>男</v>
      </c>
      <c r="F316" s="12"/>
    </row>
    <row r="317" s="3" customFormat="1" spans="1:6">
      <c r="A317" s="10">
        <v>315</v>
      </c>
      <c r="B317" s="11" t="str">
        <f t="shared" si="32"/>
        <v>12</v>
      </c>
      <c r="C317" s="11" t="s">
        <v>8</v>
      </c>
      <c r="D317" s="11" t="str">
        <f>"23123716"</f>
        <v>23123716</v>
      </c>
      <c r="E317" s="11" t="str">
        <f t="shared" si="30"/>
        <v>男</v>
      </c>
      <c r="F317" s="12"/>
    </row>
    <row r="318" s="3" customFormat="1" spans="1:6">
      <c r="A318" s="10">
        <v>316</v>
      </c>
      <c r="B318" s="11" t="str">
        <f t="shared" si="32"/>
        <v>12</v>
      </c>
      <c r="C318" s="11" t="s">
        <v>8</v>
      </c>
      <c r="D318" s="11" t="str">
        <f>"23123707"</f>
        <v>23123707</v>
      </c>
      <c r="E318" s="11" t="str">
        <f t="shared" si="30"/>
        <v>男</v>
      </c>
      <c r="F318" s="12"/>
    </row>
    <row r="319" s="3" customFormat="1" spans="1:6">
      <c r="A319" s="10">
        <v>317</v>
      </c>
      <c r="B319" s="11" t="str">
        <f t="shared" si="32"/>
        <v>12</v>
      </c>
      <c r="C319" s="11" t="s">
        <v>8</v>
      </c>
      <c r="D319" s="11" t="str">
        <f>"23123705"</f>
        <v>23123705</v>
      </c>
      <c r="E319" s="11" t="str">
        <f t="shared" si="30"/>
        <v>男</v>
      </c>
      <c r="F319" s="12"/>
    </row>
    <row r="320" s="3" customFormat="1" spans="1:6">
      <c r="A320" s="10">
        <v>318</v>
      </c>
      <c r="B320" s="11" t="str">
        <f t="shared" si="32"/>
        <v>12</v>
      </c>
      <c r="C320" s="11" t="s">
        <v>8</v>
      </c>
      <c r="D320" s="11" t="str">
        <f>"23123803"</f>
        <v>23123803</v>
      </c>
      <c r="E320" s="11" t="str">
        <f t="shared" ref="E320:E381" si="33">"男"</f>
        <v>男</v>
      </c>
      <c r="F320" s="12"/>
    </row>
    <row r="321" s="3" customFormat="1" spans="1:6">
      <c r="A321" s="10">
        <v>319</v>
      </c>
      <c r="B321" s="11" t="str">
        <f t="shared" ref="B321:B350" si="34">"13"</f>
        <v>13</v>
      </c>
      <c r="C321" s="11" t="s">
        <v>8</v>
      </c>
      <c r="D321" s="11" t="str">
        <f>"23133817"</f>
        <v>23133817</v>
      </c>
      <c r="E321" s="11" t="str">
        <f t="shared" si="33"/>
        <v>男</v>
      </c>
      <c r="F321" s="10"/>
    </row>
    <row r="322" s="3" customFormat="1" spans="1:6">
      <c r="A322" s="10">
        <v>320</v>
      </c>
      <c r="B322" s="11" t="str">
        <f t="shared" si="34"/>
        <v>13</v>
      </c>
      <c r="C322" s="11" t="s">
        <v>8</v>
      </c>
      <c r="D322" s="11" t="str">
        <f>"23133831"</f>
        <v>23133831</v>
      </c>
      <c r="E322" s="11" t="str">
        <f t="shared" si="33"/>
        <v>男</v>
      </c>
      <c r="F322" s="12"/>
    </row>
    <row r="323" s="3" customFormat="1" spans="1:6">
      <c r="A323" s="10">
        <v>321</v>
      </c>
      <c r="B323" s="11" t="str">
        <f t="shared" si="34"/>
        <v>13</v>
      </c>
      <c r="C323" s="11" t="s">
        <v>8</v>
      </c>
      <c r="D323" s="11" t="str">
        <f>"23133813"</f>
        <v>23133813</v>
      </c>
      <c r="E323" s="11" t="str">
        <f t="shared" si="33"/>
        <v>男</v>
      </c>
      <c r="F323" s="12"/>
    </row>
    <row r="324" s="3" customFormat="1" spans="1:6">
      <c r="A324" s="10">
        <v>322</v>
      </c>
      <c r="B324" s="11" t="str">
        <f t="shared" si="34"/>
        <v>13</v>
      </c>
      <c r="C324" s="11" t="s">
        <v>8</v>
      </c>
      <c r="D324" s="11" t="str">
        <f>"23133819"</f>
        <v>23133819</v>
      </c>
      <c r="E324" s="11" t="str">
        <f t="shared" si="33"/>
        <v>男</v>
      </c>
      <c r="F324" s="12"/>
    </row>
    <row r="325" s="3" customFormat="1" spans="1:6">
      <c r="A325" s="10">
        <v>323</v>
      </c>
      <c r="B325" s="11" t="str">
        <f t="shared" si="34"/>
        <v>13</v>
      </c>
      <c r="C325" s="11" t="s">
        <v>8</v>
      </c>
      <c r="D325" s="11" t="str">
        <f>"23133835"</f>
        <v>23133835</v>
      </c>
      <c r="E325" s="11" t="str">
        <f t="shared" si="33"/>
        <v>男</v>
      </c>
      <c r="F325" s="12"/>
    </row>
    <row r="326" s="1" customFormat="1" spans="1:6">
      <c r="A326" s="10">
        <v>324</v>
      </c>
      <c r="B326" s="11" t="str">
        <f t="shared" si="34"/>
        <v>13</v>
      </c>
      <c r="C326" s="11" t="s">
        <v>8</v>
      </c>
      <c r="D326" s="11" t="str">
        <f>"23133916"</f>
        <v>23133916</v>
      </c>
      <c r="E326" s="11" t="str">
        <f t="shared" si="33"/>
        <v>男</v>
      </c>
      <c r="F326" s="12"/>
    </row>
    <row r="327" s="3" customFormat="1" spans="1:6">
      <c r="A327" s="10">
        <v>325</v>
      </c>
      <c r="B327" s="11" t="str">
        <f t="shared" si="34"/>
        <v>13</v>
      </c>
      <c r="C327" s="11" t="s">
        <v>8</v>
      </c>
      <c r="D327" s="11" t="str">
        <f>"23133933"</f>
        <v>23133933</v>
      </c>
      <c r="E327" s="11" t="str">
        <f t="shared" si="33"/>
        <v>男</v>
      </c>
      <c r="F327" s="12"/>
    </row>
    <row r="328" s="3" customFormat="1" spans="1:6">
      <c r="A328" s="10">
        <v>326</v>
      </c>
      <c r="B328" s="11" t="str">
        <f t="shared" si="34"/>
        <v>13</v>
      </c>
      <c r="C328" s="11" t="s">
        <v>8</v>
      </c>
      <c r="D328" s="11" t="str">
        <f>"23133906"</f>
        <v>23133906</v>
      </c>
      <c r="E328" s="11" t="str">
        <f t="shared" si="33"/>
        <v>男</v>
      </c>
      <c r="F328" s="12"/>
    </row>
    <row r="329" s="3" customFormat="1" spans="1:6">
      <c r="A329" s="10">
        <v>327</v>
      </c>
      <c r="B329" s="11" t="str">
        <f t="shared" si="34"/>
        <v>13</v>
      </c>
      <c r="C329" s="11" t="s">
        <v>8</v>
      </c>
      <c r="D329" s="11" t="str">
        <f>"23133905"</f>
        <v>23133905</v>
      </c>
      <c r="E329" s="11" t="str">
        <f t="shared" si="33"/>
        <v>男</v>
      </c>
      <c r="F329" s="12"/>
    </row>
    <row r="330" s="3" customFormat="1" spans="1:6">
      <c r="A330" s="10">
        <v>328</v>
      </c>
      <c r="B330" s="11" t="str">
        <f t="shared" si="34"/>
        <v>13</v>
      </c>
      <c r="C330" s="11" t="s">
        <v>8</v>
      </c>
      <c r="D330" s="11" t="str">
        <f>"23133823"</f>
        <v>23133823</v>
      </c>
      <c r="E330" s="11" t="str">
        <f t="shared" si="33"/>
        <v>男</v>
      </c>
      <c r="F330" s="12"/>
    </row>
    <row r="331" s="3" customFormat="1" spans="1:6">
      <c r="A331" s="10">
        <v>329</v>
      </c>
      <c r="B331" s="11" t="str">
        <f t="shared" si="34"/>
        <v>13</v>
      </c>
      <c r="C331" s="11" t="s">
        <v>8</v>
      </c>
      <c r="D331" s="11" t="str">
        <f>"23133909"</f>
        <v>23133909</v>
      </c>
      <c r="E331" s="11" t="str">
        <f t="shared" si="33"/>
        <v>男</v>
      </c>
      <c r="F331" s="12"/>
    </row>
    <row r="332" s="3" customFormat="1" spans="1:6">
      <c r="A332" s="10">
        <v>330</v>
      </c>
      <c r="B332" s="11" t="str">
        <f t="shared" si="34"/>
        <v>13</v>
      </c>
      <c r="C332" s="11" t="s">
        <v>8</v>
      </c>
      <c r="D332" s="11" t="str">
        <f>"23133830"</f>
        <v>23133830</v>
      </c>
      <c r="E332" s="11" t="str">
        <f t="shared" si="33"/>
        <v>男</v>
      </c>
      <c r="F332" s="12"/>
    </row>
    <row r="333" s="3" customFormat="1" spans="1:6">
      <c r="A333" s="10">
        <v>331</v>
      </c>
      <c r="B333" s="11" t="str">
        <f t="shared" si="34"/>
        <v>13</v>
      </c>
      <c r="C333" s="11" t="s">
        <v>8</v>
      </c>
      <c r="D333" s="11" t="str">
        <f>"23133820"</f>
        <v>23133820</v>
      </c>
      <c r="E333" s="11" t="str">
        <f t="shared" si="33"/>
        <v>男</v>
      </c>
      <c r="F333" s="12"/>
    </row>
    <row r="334" s="3" customFormat="1" spans="1:6">
      <c r="A334" s="10">
        <v>332</v>
      </c>
      <c r="B334" s="11" t="str">
        <f t="shared" si="34"/>
        <v>13</v>
      </c>
      <c r="C334" s="11" t="s">
        <v>8</v>
      </c>
      <c r="D334" s="11" t="str">
        <f>"23133821"</f>
        <v>23133821</v>
      </c>
      <c r="E334" s="11" t="str">
        <f t="shared" si="33"/>
        <v>男</v>
      </c>
      <c r="F334" s="12"/>
    </row>
    <row r="335" s="3" customFormat="1" spans="1:6">
      <c r="A335" s="10">
        <v>333</v>
      </c>
      <c r="B335" s="11" t="str">
        <f t="shared" si="34"/>
        <v>13</v>
      </c>
      <c r="C335" s="11" t="s">
        <v>8</v>
      </c>
      <c r="D335" s="11" t="str">
        <f>"23133924"</f>
        <v>23133924</v>
      </c>
      <c r="E335" s="11" t="str">
        <f t="shared" si="33"/>
        <v>男</v>
      </c>
      <c r="F335" s="12"/>
    </row>
    <row r="336" s="3" customFormat="1" spans="1:6">
      <c r="A336" s="10">
        <v>334</v>
      </c>
      <c r="B336" s="11" t="str">
        <f t="shared" si="34"/>
        <v>13</v>
      </c>
      <c r="C336" s="11" t="s">
        <v>8</v>
      </c>
      <c r="D336" s="11" t="str">
        <f>"23133812"</f>
        <v>23133812</v>
      </c>
      <c r="E336" s="11" t="str">
        <f t="shared" si="33"/>
        <v>男</v>
      </c>
      <c r="F336" s="12"/>
    </row>
    <row r="337" s="3" customFormat="1" spans="1:6">
      <c r="A337" s="10">
        <v>335</v>
      </c>
      <c r="B337" s="11" t="str">
        <f t="shared" si="34"/>
        <v>13</v>
      </c>
      <c r="C337" s="11" t="s">
        <v>8</v>
      </c>
      <c r="D337" s="11" t="str">
        <f>"23133903"</f>
        <v>23133903</v>
      </c>
      <c r="E337" s="11" t="str">
        <f t="shared" si="33"/>
        <v>男</v>
      </c>
      <c r="F337" s="12"/>
    </row>
    <row r="338" s="3" customFormat="1" spans="1:6">
      <c r="A338" s="10">
        <v>336</v>
      </c>
      <c r="B338" s="11" t="str">
        <f t="shared" si="34"/>
        <v>13</v>
      </c>
      <c r="C338" s="11" t="s">
        <v>8</v>
      </c>
      <c r="D338" s="11" t="str">
        <f>"23133832"</f>
        <v>23133832</v>
      </c>
      <c r="E338" s="11" t="str">
        <f t="shared" si="33"/>
        <v>男</v>
      </c>
      <c r="F338" s="12"/>
    </row>
    <row r="339" s="3" customFormat="1" spans="1:6">
      <c r="A339" s="10">
        <v>337</v>
      </c>
      <c r="B339" s="11" t="str">
        <f t="shared" si="34"/>
        <v>13</v>
      </c>
      <c r="C339" s="11" t="s">
        <v>8</v>
      </c>
      <c r="D339" s="11" t="str">
        <f>"23133828"</f>
        <v>23133828</v>
      </c>
      <c r="E339" s="11" t="str">
        <f t="shared" si="33"/>
        <v>男</v>
      </c>
      <c r="F339" s="12"/>
    </row>
    <row r="340" s="3" customFormat="1" spans="1:6">
      <c r="A340" s="10">
        <v>338</v>
      </c>
      <c r="B340" s="11" t="str">
        <f t="shared" si="34"/>
        <v>13</v>
      </c>
      <c r="C340" s="11" t="s">
        <v>8</v>
      </c>
      <c r="D340" s="11" t="str">
        <f>"23133824"</f>
        <v>23133824</v>
      </c>
      <c r="E340" s="11" t="str">
        <f t="shared" si="33"/>
        <v>男</v>
      </c>
      <c r="F340" s="12"/>
    </row>
    <row r="341" s="3" customFormat="1" spans="1:6">
      <c r="A341" s="10">
        <v>339</v>
      </c>
      <c r="B341" s="11" t="str">
        <f t="shared" si="34"/>
        <v>13</v>
      </c>
      <c r="C341" s="11" t="s">
        <v>8</v>
      </c>
      <c r="D341" s="11" t="str">
        <f>"23133920"</f>
        <v>23133920</v>
      </c>
      <c r="E341" s="11" t="str">
        <f t="shared" si="33"/>
        <v>男</v>
      </c>
      <c r="F341" s="12"/>
    </row>
    <row r="342" s="3" customFormat="1" spans="1:6">
      <c r="A342" s="10">
        <v>340</v>
      </c>
      <c r="B342" s="11" t="str">
        <f t="shared" si="34"/>
        <v>13</v>
      </c>
      <c r="C342" s="11" t="s">
        <v>8</v>
      </c>
      <c r="D342" s="11" t="str">
        <f>"23133931"</f>
        <v>23133931</v>
      </c>
      <c r="E342" s="11" t="str">
        <f t="shared" si="33"/>
        <v>男</v>
      </c>
      <c r="F342" s="12"/>
    </row>
    <row r="343" s="3" customFormat="1" spans="1:6">
      <c r="A343" s="10">
        <v>341</v>
      </c>
      <c r="B343" s="11" t="str">
        <f t="shared" si="34"/>
        <v>13</v>
      </c>
      <c r="C343" s="11" t="s">
        <v>8</v>
      </c>
      <c r="D343" s="11" t="str">
        <f>"23133919"</f>
        <v>23133919</v>
      </c>
      <c r="E343" s="11" t="str">
        <f t="shared" si="33"/>
        <v>男</v>
      </c>
      <c r="F343" s="12"/>
    </row>
    <row r="344" s="3" customFormat="1" spans="1:6">
      <c r="A344" s="10">
        <v>342</v>
      </c>
      <c r="B344" s="11" t="str">
        <f t="shared" si="34"/>
        <v>13</v>
      </c>
      <c r="C344" s="11" t="s">
        <v>8</v>
      </c>
      <c r="D344" s="11" t="str">
        <f>"23133814"</f>
        <v>23133814</v>
      </c>
      <c r="E344" s="11" t="str">
        <f t="shared" si="33"/>
        <v>男</v>
      </c>
      <c r="F344" s="12"/>
    </row>
    <row r="345" s="3" customFormat="1" spans="1:6">
      <c r="A345" s="10">
        <v>343</v>
      </c>
      <c r="B345" s="11" t="str">
        <f t="shared" si="34"/>
        <v>13</v>
      </c>
      <c r="C345" s="11" t="s">
        <v>8</v>
      </c>
      <c r="D345" s="11" t="str">
        <f>"23133918"</f>
        <v>23133918</v>
      </c>
      <c r="E345" s="11" t="str">
        <f t="shared" si="33"/>
        <v>男</v>
      </c>
      <c r="F345" s="12"/>
    </row>
    <row r="346" s="3" customFormat="1" spans="1:6">
      <c r="A346" s="10">
        <v>344</v>
      </c>
      <c r="B346" s="11" t="str">
        <f t="shared" si="34"/>
        <v>13</v>
      </c>
      <c r="C346" s="11" t="s">
        <v>8</v>
      </c>
      <c r="D346" s="11" t="str">
        <f>"23133907"</f>
        <v>23133907</v>
      </c>
      <c r="E346" s="11" t="str">
        <f t="shared" si="33"/>
        <v>男</v>
      </c>
      <c r="F346" s="12"/>
    </row>
    <row r="347" s="3" customFormat="1" spans="1:6">
      <c r="A347" s="10">
        <v>345</v>
      </c>
      <c r="B347" s="11" t="str">
        <f t="shared" si="34"/>
        <v>13</v>
      </c>
      <c r="C347" s="11" t="s">
        <v>8</v>
      </c>
      <c r="D347" s="11" t="str">
        <f>"23133834"</f>
        <v>23133834</v>
      </c>
      <c r="E347" s="11" t="str">
        <f t="shared" si="33"/>
        <v>男</v>
      </c>
      <c r="F347" s="12"/>
    </row>
    <row r="348" s="3" customFormat="1" spans="1:6">
      <c r="A348" s="10">
        <v>346</v>
      </c>
      <c r="B348" s="11" t="str">
        <f t="shared" si="34"/>
        <v>13</v>
      </c>
      <c r="C348" s="11" t="s">
        <v>8</v>
      </c>
      <c r="D348" s="11" t="str">
        <f>"23133921"</f>
        <v>23133921</v>
      </c>
      <c r="E348" s="11" t="str">
        <f t="shared" si="33"/>
        <v>男</v>
      </c>
      <c r="F348" s="12"/>
    </row>
    <row r="349" s="3" customFormat="1" spans="1:6">
      <c r="A349" s="10">
        <v>347</v>
      </c>
      <c r="B349" s="11" t="str">
        <f t="shared" si="34"/>
        <v>13</v>
      </c>
      <c r="C349" s="11" t="s">
        <v>8</v>
      </c>
      <c r="D349" s="11" t="str">
        <f>"23133910"</f>
        <v>23133910</v>
      </c>
      <c r="E349" s="11" t="str">
        <f t="shared" si="33"/>
        <v>男</v>
      </c>
      <c r="F349" s="12"/>
    </row>
    <row r="350" s="3" customFormat="1" spans="1:6">
      <c r="A350" s="10">
        <v>348</v>
      </c>
      <c r="B350" s="11" t="str">
        <f t="shared" si="34"/>
        <v>13</v>
      </c>
      <c r="C350" s="11" t="s">
        <v>8</v>
      </c>
      <c r="D350" s="11" t="str">
        <f>"23133915"</f>
        <v>23133915</v>
      </c>
      <c r="E350" s="11" t="str">
        <f t="shared" si="33"/>
        <v>男</v>
      </c>
      <c r="F350" s="12"/>
    </row>
    <row r="351" s="3" customFormat="1" spans="1:6">
      <c r="A351" s="10">
        <v>349</v>
      </c>
      <c r="B351" s="11" t="str">
        <f t="shared" ref="B351:B381" si="35">"14"</f>
        <v>14</v>
      </c>
      <c r="C351" s="11" t="s">
        <v>8</v>
      </c>
      <c r="D351" s="11" t="str">
        <f>"23144132"</f>
        <v>23144132</v>
      </c>
      <c r="E351" s="11" t="str">
        <f t="shared" si="33"/>
        <v>男</v>
      </c>
      <c r="F351" s="12"/>
    </row>
    <row r="352" s="3" customFormat="1" spans="1:6">
      <c r="A352" s="10">
        <v>350</v>
      </c>
      <c r="B352" s="11" t="str">
        <f t="shared" si="35"/>
        <v>14</v>
      </c>
      <c r="C352" s="11" t="s">
        <v>8</v>
      </c>
      <c r="D352" s="11" t="str">
        <f>"23144224"</f>
        <v>23144224</v>
      </c>
      <c r="E352" s="11" t="str">
        <f t="shared" si="33"/>
        <v>男</v>
      </c>
      <c r="F352" s="10"/>
    </row>
    <row r="353" s="1" customFormat="1" spans="1:6">
      <c r="A353" s="10">
        <v>351</v>
      </c>
      <c r="B353" s="11" t="str">
        <f t="shared" si="35"/>
        <v>14</v>
      </c>
      <c r="C353" s="11" t="s">
        <v>8</v>
      </c>
      <c r="D353" s="11" t="str">
        <f>"23144228"</f>
        <v>23144228</v>
      </c>
      <c r="E353" s="11" t="str">
        <f t="shared" si="33"/>
        <v>男</v>
      </c>
      <c r="F353" s="10"/>
    </row>
    <row r="354" s="3" customFormat="1" spans="1:6">
      <c r="A354" s="10">
        <v>352</v>
      </c>
      <c r="B354" s="11" t="str">
        <f t="shared" si="35"/>
        <v>14</v>
      </c>
      <c r="C354" s="11" t="s">
        <v>8</v>
      </c>
      <c r="D354" s="11" t="str">
        <f>"23144216"</f>
        <v>23144216</v>
      </c>
      <c r="E354" s="11" t="str">
        <f t="shared" si="33"/>
        <v>男</v>
      </c>
      <c r="F354" s="12"/>
    </row>
    <row r="355" s="3" customFormat="1" spans="1:6">
      <c r="A355" s="10">
        <v>353</v>
      </c>
      <c r="B355" s="11" t="str">
        <f t="shared" si="35"/>
        <v>14</v>
      </c>
      <c r="C355" s="11" t="s">
        <v>8</v>
      </c>
      <c r="D355" s="11" t="str">
        <f>"23144128"</f>
        <v>23144128</v>
      </c>
      <c r="E355" s="11" t="str">
        <f t="shared" si="33"/>
        <v>男</v>
      </c>
      <c r="F355" s="10"/>
    </row>
    <row r="356" s="3" customFormat="1" spans="1:6">
      <c r="A356" s="10">
        <v>354</v>
      </c>
      <c r="B356" s="11" t="str">
        <f t="shared" si="35"/>
        <v>14</v>
      </c>
      <c r="C356" s="11" t="s">
        <v>8</v>
      </c>
      <c r="D356" s="11" t="str">
        <f>"23144001"</f>
        <v>23144001</v>
      </c>
      <c r="E356" s="11" t="str">
        <f t="shared" si="33"/>
        <v>男</v>
      </c>
      <c r="F356" s="10"/>
    </row>
    <row r="357" s="3" customFormat="1" spans="1:6">
      <c r="A357" s="10">
        <v>355</v>
      </c>
      <c r="B357" s="11" t="str">
        <f t="shared" si="35"/>
        <v>14</v>
      </c>
      <c r="C357" s="11" t="s">
        <v>8</v>
      </c>
      <c r="D357" s="11" t="str">
        <f>"23144305"</f>
        <v>23144305</v>
      </c>
      <c r="E357" s="11" t="str">
        <f t="shared" si="33"/>
        <v>男</v>
      </c>
      <c r="F357" s="12"/>
    </row>
    <row r="358" s="3" customFormat="1" spans="1:6">
      <c r="A358" s="10">
        <v>356</v>
      </c>
      <c r="B358" s="11" t="str">
        <f t="shared" si="35"/>
        <v>14</v>
      </c>
      <c r="C358" s="11" t="s">
        <v>8</v>
      </c>
      <c r="D358" s="11" t="str">
        <f>"23144208"</f>
        <v>23144208</v>
      </c>
      <c r="E358" s="11" t="str">
        <f t="shared" si="33"/>
        <v>男</v>
      </c>
      <c r="F358" s="12"/>
    </row>
    <row r="359" s="1" customFormat="1" spans="1:6">
      <c r="A359" s="10">
        <v>357</v>
      </c>
      <c r="B359" s="11" t="str">
        <f t="shared" si="35"/>
        <v>14</v>
      </c>
      <c r="C359" s="11" t="s">
        <v>8</v>
      </c>
      <c r="D359" s="11" t="str">
        <f>"23144014"</f>
        <v>23144014</v>
      </c>
      <c r="E359" s="11" t="str">
        <f t="shared" si="33"/>
        <v>男</v>
      </c>
      <c r="F359" s="12"/>
    </row>
    <row r="360" s="3" customFormat="1" spans="1:6">
      <c r="A360" s="10">
        <v>358</v>
      </c>
      <c r="B360" s="11" t="str">
        <f t="shared" si="35"/>
        <v>14</v>
      </c>
      <c r="C360" s="11" t="s">
        <v>8</v>
      </c>
      <c r="D360" s="11" t="str">
        <f>"23144313"</f>
        <v>23144313</v>
      </c>
      <c r="E360" s="11" t="str">
        <f t="shared" si="33"/>
        <v>男</v>
      </c>
      <c r="F360" s="12"/>
    </row>
    <row r="361" s="3" customFormat="1" spans="1:6">
      <c r="A361" s="10">
        <v>359</v>
      </c>
      <c r="B361" s="11" t="str">
        <f t="shared" si="35"/>
        <v>14</v>
      </c>
      <c r="C361" s="11" t="s">
        <v>8</v>
      </c>
      <c r="D361" s="11" t="str">
        <f>"23144213"</f>
        <v>23144213</v>
      </c>
      <c r="E361" s="11" t="str">
        <f t="shared" si="33"/>
        <v>男</v>
      </c>
      <c r="F361" s="10"/>
    </row>
    <row r="362" s="3" customFormat="1" spans="1:6">
      <c r="A362" s="10">
        <v>360</v>
      </c>
      <c r="B362" s="11" t="str">
        <f t="shared" si="35"/>
        <v>14</v>
      </c>
      <c r="C362" s="11" t="s">
        <v>8</v>
      </c>
      <c r="D362" s="11" t="str">
        <f>"23144004"</f>
        <v>23144004</v>
      </c>
      <c r="E362" s="11" t="str">
        <f t="shared" si="33"/>
        <v>男</v>
      </c>
      <c r="F362" s="12"/>
    </row>
    <row r="363" s="3" customFormat="1" spans="1:6">
      <c r="A363" s="10">
        <v>361</v>
      </c>
      <c r="B363" s="11" t="str">
        <f t="shared" si="35"/>
        <v>14</v>
      </c>
      <c r="C363" s="11" t="s">
        <v>8</v>
      </c>
      <c r="D363" s="11" t="str">
        <f>"23144306"</f>
        <v>23144306</v>
      </c>
      <c r="E363" s="11" t="str">
        <f t="shared" si="33"/>
        <v>男</v>
      </c>
      <c r="F363" s="12"/>
    </row>
    <row r="364" s="3" customFormat="1" spans="1:6">
      <c r="A364" s="10">
        <v>362</v>
      </c>
      <c r="B364" s="11" t="str">
        <f t="shared" si="35"/>
        <v>14</v>
      </c>
      <c r="C364" s="11" t="s">
        <v>8</v>
      </c>
      <c r="D364" s="11" t="str">
        <f>"23143935"</f>
        <v>23143935</v>
      </c>
      <c r="E364" s="11" t="str">
        <f t="shared" si="33"/>
        <v>男</v>
      </c>
      <c r="F364" s="12"/>
    </row>
    <row r="365" s="3" customFormat="1" spans="1:6">
      <c r="A365" s="10">
        <v>363</v>
      </c>
      <c r="B365" s="11" t="str">
        <f t="shared" si="35"/>
        <v>14</v>
      </c>
      <c r="C365" s="11" t="s">
        <v>8</v>
      </c>
      <c r="D365" s="11" t="str">
        <f>"23144006"</f>
        <v>23144006</v>
      </c>
      <c r="E365" s="11" t="str">
        <f t="shared" si="33"/>
        <v>男</v>
      </c>
      <c r="F365" s="12"/>
    </row>
    <row r="366" s="3" customFormat="1" spans="1:6">
      <c r="A366" s="10">
        <v>364</v>
      </c>
      <c r="B366" s="11" t="str">
        <f t="shared" si="35"/>
        <v>14</v>
      </c>
      <c r="C366" s="11" t="s">
        <v>8</v>
      </c>
      <c r="D366" s="11" t="str">
        <f>"23144112"</f>
        <v>23144112</v>
      </c>
      <c r="E366" s="11" t="str">
        <f t="shared" si="33"/>
        <v>男</v>
      </c>
      <c r="F366" s="12"/>
    </row>
    <row r="367" s="3" customFormat="1" spans="1:6">
      <c r="A367" s="10">
        <v>365</v>
      </c>
      <c r="B367" s="11" t="str">
        <f t="shared" si="35"/>
        <v>14</v>
      </c>
      <c r="C367" s="11" t="s">
        <v>8</v>
      </c>
      <c r="D367" s="11" t="str">
        <f>"23144219"</f>
        <v>23144219</v>
      </c>
      <c r="E367" s="11" t="str">
        <f t="shared" si="33"/>
        <v>男</v>
      </c>
      <c r="F367" s="12"/>
    </row>
    <row r="368" s="3" customFormat="1" spans="1:6">
      <c r="A368" s="10">
        <v>366</v>
      </c>
      <c r="B368" s="11" t="str">
        <f t="shared" si="35"/>
        <v>14</v>
      </c>
      <c r="C368" s="11" t="s">
        <v>8</v>
      </c>
      <c r="D368" s="11" t="str">
        <f>"23144302"</f>
        <v>23144302</v>
      </c>
      <c r="E368" s="11" t="str">
        <f t="shared" si="33"/>
        <v>男</v>
      </c>
      <c r="F368" s="10"/>
    </row>
    <row r="369" s="3" customFormat="1" spans="1:6">
      <c r="A369" s="10">
        <v>367</v>
      </c>
      <c r="B369" s="11" t="str">
        <f t="shared" si="35"/>
        <v>14</v>
      </c>
      <c r="C369" s="11" t="s">
        <v>8</v>
      </c>
      <c r="D369" s="11" t="str">
        <f>"23144021"</f>
        <v>23144021</v>
      </c>
      <c r="E369" s="11" t="str">
        <f t="shared" si="33"/>
        <v>男</v>
      </c>
      <c r="F369" s="12"/>
    </row>
    <row r="370" s="3" customFormat="1" spans="1:6">
      <c r="A370" s="10">
        <v>368</v>
      </c>
      <c r="B370" s="11" t="str">
        <f t="shared" si="35"/>
        <v>14</v>
      </c>
      <c r="C370" s="11" t="s">
        <v>8</v>
      </c>
      <c r="D370" s="11" t="str">
        <f>"23144214"</f>
        <v>23144214</v>
      </c>
      <c r="E370" s="11" t="str">
        <f t="shared" si="33"/>
        <v>男</v>
      </c>
      <c r="F370" s="12"/>
    </row>
    <row r="371" s="3" customFormat="1" spans="1:6">
      <c r="A371" s="10">
        <v>369</v>
      </c>
      <c r="B371" s="11" t="str">
        <f t="shared" si="35"/>
        <v>14</v>
      </c>
      <c r="C371" s="11" t="s">
        <v>8</v>
      </c>
      <c r="D371" s="11" t="str">
        <f>"23144230"</f>
        <v>23144230</v>
      </c>
      <c r="E371" s="11" t="str">
        <f t="shared" si="33"/>
        <v>男</v>
      </c>
      <c r="F371" s="12"/>
    </row>
    <row r="372" s="3" customFormat="1" spans="1:6">
      <c r="A372" s="10">
        <v>370</v>
      </c>
      <c r="B372" s="11" t="str">
        <f t="shared" si="35"/>
        <v>14</v>
      </c>
      <c r="C372" s="11" t="s">
        <v>8</v>
      </c>
      <c r="D372" s="11" t="str">
        <f>"23144301"</f>
        <v>23144301</v>
      </c>
      <c r="E372" s="11" t="str">
        <f t="shared" si="33"/>
        <v>男</v>
      </c>
      <c r="F372" s="12"/>
    </row>
    <row r="373" s="3" customFormat="1" spans="1:6">
      <c r="A373" s="10">
        <v>371</v>
      </c>
      <c r="B373" s="11" t="str">
        <f t="shared" si="35"/>
        <v>14</v>
      </c>
      <c r="C373" s="11" t="s">
        <v>8</v>
      </c>
      <c r="D373" s="11" t="str">
        <f>"23144103"</f>
        <v>23144103</v>
      </c>
      <c r="E373" s="11" t="str">
        <f t="shared" si="33"/>
        <v>男</v>
      </c>
      <c r="F373" s="12"/>
    </row>
    <row r="374" s="1" customFormat="1" spans="1:6">
      <c r="A374" s="10">
        <v>372</v>
      </c>
      <c r="B374" s="11" t="str">
        <f t="shared" si="35"/>
        <v>14</v>
      </c>
      <c r="C374" s="11" t="s">
        <v>8</v>
      </c>
      <c r="D374" s="11" t="str">
        <f>"23144220"</f>
        <v>23144220</v>
      </c>
      <c r="E374" s="11" t="str">
        <f t="shared" si="33"/>
        <v>男</v>
      </c>
      <c r="F374" s="12"/>
    </row>
    <row r="375" s="3" customFormat="1" spans="1:6">
      <c r="A375" s="10">
        <v>373</v>
      </c>
      <c r="B375" s="11" t="str">
        <f t="shared" si="35"/>
        <v>14</v>
      </c>
      <c r="C375" s="11" t="s">
        <v>8</v>
      </c>
      <c r="D375" s="11" t="str">
        <f>"23144211"</f>
        <v>23144211</v>
      </c>
      <c r="E375" s="11" t="str">
        <f t="shared" si="33"/>
        <v>男</v>
      </c>
      <c r="F375" s="12"/>
    </row>
    <row r="376" s="3" customFormat="1" spans="1:6">
      <c r="A376" s="10">
        <v>374</v>
      </c>
      <c r="B376" s="11" t="str">
        <f t="shared" si="35"/>
        <v>14</v>
      </c>
      <c r="C376" s="11" t="s">
        <v>8</v>
      </c>
      <c r="D376" s="11" t="str">
        <f>"23144311"</f>
        <v>23144311</v>
      </c>
      <c r="E376" s="11" t="str">
        <f t="shared" si="33"/>
        <v>男</v>
      </c>
      <c r="F376" s="12"/>
    </row>
    <row r="377" s="3" customFormat="1" spans="1:6">
      <c r="A377" s="10">
        <v>375</v>
      </c>
      <c r="B377" s="11" t="str">
        <f t="shared" si="35"/>
        <v>14</v>
      </c>
      <c r="C377" s="11" t="s">
        <v>8</v>
      </c>
      <c r="D377" s="11" t="str">
        <f>"23144111"</f>
        <v>23144111</v>
      </c>
      <c r="E377" s="11" t="str">
        <f t="shared" si="33"/>
        <v>男</v>
      </c>
      <c r="F377" s="10"/>
    </row>
    <row r="378" s="3" customFormat="1" spans="1:6">
      <c r="A378" s="10">
        <v>376</v>
      </c>
      <c r="B378" s="11" t="str">
        <f t="shared" si="35"/>
        <v>14</v>
      </c>
      <c r="C378" s="11" t="s">
        <v>8</v>
      </c>
      <c r="D378" s="11" t="str">
        <f>"23144022"</f>
        <v>23144022</v>
      </c>
      <c r="E378" s="11" t="str">
        <f t="shared" si="33"/>
        <v>男</v>
      </c>
      <c r="F378" s="10"/>
    </row>
    <row r="379" s="3" customFormat="1" spans="1:6">
      <c r="A379" s="10">
        <v>377</v>
      </c>
      <c r="B379" s="11" t="str">
        <f t="shared" si="35"/>
        <v>14</v>
      </c>
      <c r="C379" s="11" t="s">
        <v>8</v>
      </c>
      <c r="D379" s="11" t="str">
        <f>"23144227"</f>
        <v>23144227</v>
      </c>
      <c r="E379" s="11" t="str">
        <f t="shared" si="33"/>
        <v>男</v>
      </c>
      <c r="F379" s="12"/>
    </row>
    <row r="380" s="3" customFormat="1" spans="1:6">
      <c r="A380" s="10">
        <v>378</v>
      </c>
      <c r="B380" s="11" t="str">
        <f t="shared" si="35"/>
        <v>14</v>
      </c>
      <c r="C380" s="11" t="s">
        <v>8</v>
      </c>
      <c r="D380" s="11" t="str">
        <f>"23144010"</f>
        <v>23144010</v>
      </c>
      <c r="E380" s="11" t="str">
        <f t="shared" si="33"/>
        <v>男</v>
      </c>
      <c r="F380" s="12"/>
    </row>
    <row r="381" s="3" customFormat="1" spans="1:6">
      <c r="A381" s="10">
        <v>379</v>
      </c>
      <c r="B381" s="11" t="str">
        <f t="shared" si="35"/>
        <v>14</v>
      </c>
      <c r="C381" s="11" t="s">
        <v>8</v>
      </c>
      <c r="D381" s="11" t="str">
        <f>"23144133"</f>
        <v>23144133</v>
      </c>
      <c r="E381" s="11" t="str">
        <f t="shared" si="33"/>
        <v>男</v>
      </c>
      <c r="F381" s="12"/>
    </row>
  </sheetData>
  <mergeCells count="1">
    <mergeCell ref="A1:F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01至14岗位  （资格复审名单）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2023-12-11T08:34:00Z</dcterms:created>
  <dcterms:modified xsi:type="dcterms:W3CDTF">2023-12-22T03:25:20Z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112C92161C4B41B6A2F91DEEBAE512C8</vt:lpwstr>
  </property>
  <property fmtid="{D5CDD505-2E9C-101B-9397-08002B2CF9AE}" pid="3" name="KSOProductBuildVer">
    <vt:lpwstr>2052-11.1.0.10577</vt:lpwstr>
  </property>
</Properties>
</file>